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0" yWindow="795" windowWidth="9495" windowHeight="5550" tabRatio="619"/>
  </bookViews>
  <sheets>
    <sheet name="15총괄" sheetId="10" r:id="rId1"/>
    <sheet name="15세입" sheetId="12" r:id="rId2"/>
    <sheet name="15세출" sheetId="11" r:id="rId3"/>
    <sheet name="2015사업계획서" sheetId="13" r:id="rId4"/>
    <sheet name="예산편성 주요내용" sheetId="15" r:id="rId5"/>
  </sheets>
  <definedNames>
    <definedName name="_xlnm.Print_Area" localSheetId="1">'15세입'!$A$1:$S$48</definedName>
    <definedName name="_xlnm.Print_Area" localSheetId="2">'15세출'!$A$1:$V$132</definedName>
    <definedName name="_xlnm.Print_Area" localSheetId="0">'15총괄'!$A$1:$L$22</definedName>
    <definedName name="_xlnm.Print_Area" localSheetId="3">'2015사업계획서'!$A$1:$H$43</definedName>
    <definedName name="_xlnm.Print_Titles" localSheetId="1">'15세입'!$1:$4</definedName>
    <definedName name="_xlnm.Print_Titles" localSheetId="2">'15세출'!$1:$4</definedName>
    <definedName name="_xlnm.Print_Titles" localSheetId="3">'2015사업계획서'!$1:$4</definedName>
  </definedNames>
  <calcPr calcId="144525"/>
</workbook>
</file>

<file path=xl/calcChain.xml><?xml version="1.0" encoding="utf-8"?>
<calcChain xmlns="http://schemas.openxmlformats.org/spreadsheetml/2006/main">
  <c r="B19" i="10" l="1"/>
  <c r="B7" i="10" s="1"/>
  <c r="S44" i="12"/>
  <c r="S43" i="12"/>
  <c r="V121" i="11" l="1"/>
  <c r="V118" i="11"/>
  <c r="V66" i="11"/>
  <c r="S47" i="12"/>
  <c r="S45" i="12"/>
  <c r="S39" i="12"/>
  <c r="S26" i="12"/>
  <c r="S24" i="12"/>
  <c r="S18" i="12"/>
  <c r="C7" i="10" l="1"/>
  <c r="B12" i="10" l="1"/>
  <c r="B11" i="10"/>
  <c r="V97" i="11" l="1"/>
  <c r="I29" i="12" l="1"/>
  <c r="H29" i="12"/>
  <c r="S36" i="12" l="1"/>
  <c r="S31" i="12" l="1"/>
  <c r="V48" i="11"/>
  <c r="V28" i="11"/>
  <c r="V27" i="11"/>
  <c r="S35" i="12" l="1"/>
  <c r="F12" i="13" l="1"/>
  <c r="E131" i="11"/>
  <c r="E132" i="11"/>
  <c r="E127" i="11"/>
  <c r="E125" i="11" s="1"/>
  <c r="H20" i="10" s="1"/>
  <c r="E124" i="11"/>
  <c r="E123" i="11" s="1"/>
  <c r="J112" i="11"/>
  <c r="I112" i="11"/>
  <c r="J99" i="11"/>
  <c r="I99" i="11"/>
  <c r="J80" i="11"/>
  <c r="I80" i="11"/>
  <c r="J74" i="11"/>
  <c r="J73" i="11" s="1"/>
  <c r="I74" i="11"/>
  <c r="I73" i="11"/>
  <c r="I5" i="11" s="1"/>
  <c r="J46" i="11"/>
  <c r="I46" i="11"/>
  <c r="J7" i="11"/>
  <c r="I7" i="11"/>
  <c r="E40" i="12"/>
  <c r="E23" i="12"/>
  <c r="B15" i="10" s="1"/>
  <c r="E25" i="12"/>
  <c r="B16" i="10" s="1"/>
  <c r="E122" i="11" l="1"/>
  <c r="E126" i="11"/>
  <c r="K126" i="11" s="1"/>
  <c r="F5" i="12"/>
  <c r="V130" i="11"/>
  <c r="E130" i="11"/>
  <c r="E129" i="11" s="1"/>
  <c r="S17" i="12"/>
  <c r="S16" i="12" s="1"/>
  <c r="E16" i="12" s="1"/>
  <c r="V84" i="11"/>
  <c r="V83" i="11" s="1"/>
  <c r="E83" i="11" s="1"/>
  <c r="S37" i="12"/>
  <c r="V105" i="11"/>
  <c r="D14" i="10"/>
  <c r="D7" i="10" s="1"/>
  <c r="J5" i="11"/>
  <c r="E39" i="12"/>
  <c r="S34" i="12"/>
  <c r="S33" i="12"/>
  <c r="S32" i="12"/>
  <c r="S30" i="12"/>
  <c r="E22" i="12"/>
  <c r="E21" i="12" s="1"/>
  <c r="S14" i="12"/>
  <c r="S12" i="12"/>
  <c r="F39" i="13"/>
  <c r="D39" i="13"/>
  <c r="D33" i="13"/>
  <c r="D28" i="13"/>
  <c r="D25" i="13"/>
  <c r="E25" i="13"/>
  <c r="F25" i="13"/>
  <c r="D16" i="13"/>
  <c r="D12" i="13"/>
  <c r="E12" i="13"/>
  <c r="D6" i="13"/>
  <c r="E6" i="13"/>
  <c r="F6" i="13"/>
  <c r="E16" i="13"/>
  <c r="F16" i="13"/>
  <c r="V96" i="11"/>
  <c r="V95" i="11"/>
  <c r="V94" i="11"/>
  <c r="V116" i="11"/>
  <c r="V120" i="11"/>
  <c r="E120" i="11" s="1"/>
  <c r="E41" i="11"/>
  <c r="K41" i="11" s="1"/>
  <c r="E28" i="13"/>
  <c r="E39" i="13"/>
  <c r="V17" i="11"/>
  <c r="V16" i="11"/>
  <c r="V15" i="11" s="1"/>
  <c r="V14" i="11"/>
  <c r="V13" i="11"/>
  <c r="V11" i="11"/>
  <c r="V10" i="11"/>
  <c r="V9" i="11" s="1"/>
  <c r="V25" i="11"/>
  <c r="V24" i="11"/>
  <c r="V23" i="11"/>
  <c r="V22" i="11"/>
  <c r="V21" i="11"/>
  <c r="V20" i="11"/>
  <c r="L131" i="11"/>
  <c r="K131" i="11"/>
  <c r="G43" i="12"/>
  <c r="G42" i="12" s="1"/>
  <c r="G27" i="12"/>
  <c r="G22" i="12"/>
  <c r="G7" i="12"/>
  <c r="G6" i="12" s="1"/>
  <c r="J15" i="10"/>
  <c r="J12" i="10"/>
  <c r="K20" i="10"/>
  <c r="E12" i="10"/>
  <c r="F16" i="10"/>
  <c r="F132" i="11"/>
  <c r="H129" i="11"/>
  <c r="H128" i="11" s="1"/>
  <c r="G129" i="11"/>
  <c r="G128" i="11" s="1"/>
  <c r="H126" i="11"/>
  <c r="H125" i="11" s="1"/>
  <c r="G126" i="11"/>
  <c r="G125" i="11" s="1"/>
  <c r="F127" i="11"/>
  <c r="F126" i="11" s="1"/>
  <c r="F125" i="11" s="1"/>
  <c r="H122" i="11"/>
  <c r="G122" i="11"/>
  <c r="F124" i="11"/>
  <c r="F123" i="11"/>
  <c r="F122" i="11" s="1"/>
  <c r="F120" i="11"/>
  <c r="F117" i="11"/>
  <c r="F113" i="11"/>
  <c r="G99" i="11"/>
  <c r="F107" i="11"/>
  <c r="F104" i="11"/>
  <c r="F102" i="11"/>
  <c r="F100" i="11"/>
  <c r="F81" i="11"/>
  <c r="F85" i="11"/>
  <c r="F88" i="11"/>
  <c r="F91" i="11"/>
  <c r="F98" i="11"/>
  <c r="F94" i="11"/>
  <c r="G74" i="11"/>
  <c r="G73" i="11" s="1"/>
  <c r="H74" i="11"/>
  <c r="H73" i="11" s="1"/>
  <c r="F77" i="11"/>
  <c r="F75" i="11"/>
  <c r="F71" i="11"/>
  <c r="F67" i="11"/>
  <c r="F60" i="11"/>
  <c r="F52" i="11"/>
  <c r="F50" i="11"/>
  <c r="F47" i="11"/>
  <c r="H41" i="11"/>
  <c r="G41" i="11"/>
  <c r="F44" i="11"/>
  <c r="F41" i="11" s="1"/>
  <c r="G7" i="11"/>
  <c r="H7" i="11"/>
  <c r="F39" i="11"/>
  <c r="F37" i="11"/>
  <c r="F31" i="11"/>
  <c r="F29" i="11"/>
  <c r="F18" i="11"/>
  <c r="F8" i="11"/>
  <c r="L98" i="11"/>
  <c r="K98" i="11"/>
  <c r="K94" i="11"/>
  <c r="G80" i="11"/>
  <c r="H80" i="11"/>
  <c r="I12" i="10"/>
  <c r="I7" i="10" s="1"/>
  <c r="I10" i="10"/>
  <c r="S46" i="12"/>
  <c r="E46" i="12" s="1"/>
  <c r="B21" i="10" s="1"/>
  <c r="L124" i="11"/>
  <c r="H99" i="11"/>
  <c r="L132" i="11"/>
  <c r="K132" i="11"/>
  <c r="K124" i="11"/>
  <c r="G112" i="11"/>
  <c r="H112" i="11"/>
  <c r="G46" i="11"/>
  <c r="H46" i="11"/>
  <c r="S15" i="12"/>
  <c r="V87" i="11"/>
  <c r="V86" i="11"/>
  <c r="V78" i="11"/>
  <c r="V77" i="11" s="1"/>
  <c r="E77" i="11" s="1"/>
  <c r="H14" i="10" s="1"/>
  <c r="K14" i="10" s="1"/>
  <c r="V51" i="11"/>
  <c r="V50" i="11"/>
  <c r="E50" i="11" s="1"/>
  <c r="V47" i="11"/>
  <c r="K47" i="11"/>
  <c r="V45" i="11"/>
  <c r="V44" i="11"/>
  <c r="V40" i="11"/>
  <c r="V39" i="11" s="1"/>
  <c r="E39" i="11" s="1"/>
  <c r="S23" i="12"/>
  <c r="S10" i="12"/>
  <c r="S11" i="12"/>
  <c r="V119" i="11"/>
  <c r="V117" i="11" s="1"/>
  <c r="E117" i="11" s="1"/>
  <c r="V115" i="11"/>
  <c r="V114" i="11"/>
  <c r="V109" i="11"/>
  <c r="V111" i="11"/>
  <c r="V110" i="11"/>
  <c r="V108" i="11"/>
  <c r="V106" i="11"/>
  <c r="V104" i="11" s="1"/>
  <c r="E104" i="11" s="1"/>
  <c r="K104" i="11" s="1"/>
  <c r="V103" i="11"/>
  <c r="V102" i="11" s="1"/>
  <c r="E102" i="11" s="1"/>
  <c r="V101" i="11"/>
  <c r="V100" i="11" s="1"/>
  <c r="V90" i="11"/>
  <c r="V89" i="11"/>
  <c r="V82" i="11"/>
  <c r="V81" i="11" s="1"/>
  <c r="E81" i="11" s="1"/>
  <c r="V76" i="11"/>
  <c r="V70" i="11"/>
  <c r="V69" i="11"/>
  <c r="V68" i="11"/>
  <c r="V65" i="11"/>
  <c r="V64" i="11"/>
  <c r="V63" i="11"/>
  <c r="V62" i="11"/>
  <c r="V61" i="11"/>
  <c r="V59" i="11"/>
  <c r="V58" i="11"/>
  <c r="V57" i="11"/>
  <c r="V56" i="11"/>
  <c r="V55" i="11"/>
  <c r="V54" i="11"/>
  <c r="V53" i="11"/>
  <c r="V26" i="11"/>
  <c r="V72" i="11"/>
  <c r="V71" i="11" s="1"/>
  <c r="E71" i="11" s="1"/>
  <c r="K71" i="11" s="1"/>
  <c r="K44" i="11"/>
  <c r="L123" i="11"/>
  <c r="H40" i="12"/>
  <c r="K123" i="11"/>
  <c r="L44" i="11"/>
  <c r="H23" i="12"/>
  <c r="I23" i="12"/>
  <c r="I40" i="12"/>
  <c r="L47" i="11"/>
  <c r="L122" i="11"/>
  <c r="L127" i="11"/>
  <c r="K127" i="11"/>
  <c r="E16" i="10"/>
  <c r="K91" i="11"/>
  <c r="H25" i="12"/>
  <c r="I25" i="12"/>
  <c r="F15" i="10"/>
  <c r="E15" i="10"/>
  <c r="E21" i="10"/>
  <c r="F21" i="10"/>
  <c r="F12" i="10"/>
  <c r="F11" i="10"/>
  <c r="E11" i="10"/>
  <c r="L126" i="11"/>
  <c r="L125" i="11"/>
  <c r="K125" i="11"/>
  <c r="L20" i="10"/>
  <c r="H79" i="11" l="1"/>
  <c r="V88" i="11"/>
  <c r="E88" i="11" s="1"/>
  <c r="L88" i="11" s="1"/>
  <c r="V85" i="11"/>
  <c r="E85" i="11" s="1"/>
  <c r="L85" i="11" s="1"/>
  <c r="H6" i="11"/>
  <c r="V12" i="11"/>
  <c r="V8" i="11" s="1"/>
  <c r="E8" i="11" s="1"/>
  <c r="V93" i="11"/>
  <c r="E93" i="11" s="1"/>
  <c r="I44" i="12"/>
  <c r="B20" i="10"/>
  <c r="G6" i="11"/>
  <c r="F112" i="11"/>
  <c r="L41" i="11"/>
  <c r="H10" i="10"/>
  <c r="E38" i="12"/>
  <c r="B17" i="10" s="1"/>
  <c r="B18" i="10"/>
  <c r="V67" i="11"/>
  <c r="E67" i="11" s="1"/>
  <c r="L67" i="11" s="1"/>
  <c r="F7" i="11"/>
  <c r="F46" i="11"/>
  <c r="F99" i="11"/>
  <c r="I16" i="12"/>
  <c r="B10" i="10"/>
  <c r="K50" i="11"/>
  <c r="F80" i="11"/>
  <c r="F79" i="11" s="1"/>
  <c r="J7" i="10"/>
  <c r="E5" i="13"/>
  <c r="D5" i="13"/>
  <c r="K122" i="11"/>
  <c r="H19" i="10"/>
  <c r="F5" i="13"/>
  <c r="I22" i="12"/>
  <c r="S29" i="12"/>
  <c r="S9" i="12"/>
  <c r="H16" i="12"/>
  <c r="G21" i="12"/>
  <c r="G20" i="12" s="1"/>
  <c r="G5" i="12" s="1"/>
  <c r="S13" i="12"/>
  <c r="I39" i="12"/>
  <c r="V19" i="11"/>
  <c r="I46" i="12"/>
  <c r="H46" i="12"/>
  <c r="K39" i="11"/>
  <c r="L39" i="11"/>
  <c r="L37" i="11"/>
  <c r="K37" i="11"/>
  <c r="F74" i="11"/>
  <c r="F73" i="11" s="1"/>
  <c r="V74" i="11"/>
  <c r="E43" i="12"/>
  <c r="H22" i="12"/>
  <c r="F129" i="11"/>
  <c r="F128" i="11" s="1"/>
  <c r="L71" i="11"/>
  <c r="H39" i="12"/>
  <c r="V52" i="11"/>
  <c r="V60" i="11"/>
  <c r="E60" i="11" s="1"/>
  <c r="K60" i="11" s="1"/>
  <c r="V107" i="11"/>
  <c r="E107" i="11" s="1"/>
  <c r="K107" i="11" s="1"/>
  <c r="V113" i="11"/>
  <c r="E113" i="11" s="1"/>
  <c r="L113" i="11" s="1"/>
  <c r="G79" i="11"/>
  <c r="G5" i="11" s="1"/>
  <c r="H5" i="11"/>
  <c r="E100" i="11"/>
  <c r="K81" i="11"/>
  <c r="L102" i="11"/>
  <c r="K102" i="11"/>
  <c r="K117" i="11"/>
  <c r="L117" i="11"/>
  <c r="L120" i="11"/>
  <c r="K120" i="11"/>
  <c r="L104" i="11"/>
  <c r="K88" i="11"/>
  <c r="L50" i="11"/>
  <c r="H44" i="12"/>
  <c r="V75" i="11"/>
  <c r="E75" i="11" s="1"/>
  <c r="E128" i="11"/>
  <c r="H21" i="10" s="1"/>
  <c r="K129" i="11"/>
  <c r="L129" i="11"/>
  <c r="H38" i="12"/>
  <c r="I38" i="12"/>
  <c r="I21" i="12"/>
  <c r="E20" i="12"/>
  <c r="B14" i="10" s="1"/>
  <c r="F14" i="10" s="1"/>
  <c r="K67" i="11" l="1"/>
  <c r="F6" i="11"/>
  <c r="F5" i="11"/>
  <c r="K85" i="11"/>
  <c r="E14" i="10"/>
  <c r="K93" i="11"/>
  <c r="L93" i="11"/>
  <c r="E80" i="11"/>
  <c r="H16" i="10" s="1"/>
  <c r="E20" i="10"/>
  <c r="F20" i="10"/>
  <c r="E112" i="11"/>
  <c r="H18" i="10" s="1"/>
  <c r="E18" i="10"/>
  <c r="F18" i="10"/>
  <c r="K75" i="11"/>
  <c r="H13" i="10"/>
  <c r="E42" i="12"/>
  <c r="I42" i="12" s="1"/>
  <c r="F10" i="10"/>
  <c r="E10" i="10"/>
  <c r="L10" i="10"/>
  <c r="K10" i="10"/>
  <c r="K21" i="10"/>
  <c r="L21" i="10"/>
  <c r="L107" i="11"/>
  <c r="L19" i="10"/>
  <c r="K19" i="10"/>
  <c r="F17" i="10"/>
  <c r="E17" i="10"/>
  <c r="S8" i="12"/>
  <c r="E8" i="12" s="1"/>
  <c r="I43" i="12"/>
  <c r="H21" i="12"/>
  <c r="H43" i="12"/>
  <c r="L60" i="11"/>
  <c r="E52" i="11"/>
  <c r="E46" i="11" s="1"/>
  <c r="H11" i="10" s="1"/>
  <c r="V46" i="11"/>
  <c r="I27" i="12"/>
  <c r="V18" i="11"/>
  <c r="N30" i="11" s="1"/>
  <c r="H28" i="12"/>
  <c r="I8" i="12"/>
  <c r="K113" i="11"/>
  <c r="V99" i="11"/>
  <c r="E74" i="11"/>
  <c r="L75" i="11"/>
  <c r="E99" i="11"/>
  <c r="L100" i="11"/>
  <c r="K100" i="11"/>
  <c r="L8" i="11"/>
  <c r="K8" i="11"/>
  <c r="K128" i="11"/>
  <c r="L128" i="11"/>
  <c r="I20" i="12"/>
  <c r="H20" i="12"/>
  <c r="K80" i="11" l="1"/>
  <c r="L112" i="11"/>
  <c r="K112" i="11"/>
  <c r="E79" i="11"/>
  <c r="H15" i="10" s="1"/>
  <c r="H17" i="10"/>
  <c r="L11" i="10"/>
  <c r="K11" i="10"/>
  <c r="E7" i="12"/>
  <c r="B9" i="10"/>
  <c r="L13" i="10"/>
  <c r="K13" i="10"/>
  <c r="L18" i="10"/>
  <c r="K18" i="10"/>
  <c r="H42" i="12"/>
  <c r="L16" i="10"/>
  <c r="K16" i="10"/>
  <c r="L46" i="11"/>
  <c r="K46" i="11"/>
  <c r="L80" i="11"/>
  <c r="H8" i="12"/>
  <c r="E19" i="10"/>
  <c r="F19" i="10"/>
  <c r="K52" i="11"/>
  <c r="L52" i="11"/>
  <c r="H27" i="12"/>
  <c r="N33" i="11"/>
  <c r="N36" i="11"/>
  <c r="V36" i="11" s="1"/>
  <c r="E18" i="11"/>
  <c r="V30" i="11"/>
  <c r="V29" i="11" s="1"/>
  <c r="E29" i="11" s="1"/>
  <c r="K29" i="11" s="1"/>
  <c r="N32" i="11"/>
  <c r="V32" i="11" s="1"/>
  <c r="N35" i="11"/>
  <c r="V35" i="11" s="1"/>
  <c r="I28" i="12"/>
  <c r="L99" i="11"/>
  <c r="K99" i="11"/>
  <c r="L74" i="11"/>
  <c r="K74" i="11"/>
  <c r="E73" i="11"/>
  <c r="H12" i="10" s="1"/>
  <c r="K79" i="11" l="1"/>
  <c r="L79" i="11"/>
  <c r="F9" i="10"/>
  <c r="E9" i="10"/>
  <c r="B8" i="10"/>
  <c r="L17" i="10"/>
  <c r="K17" i="10"/>
  <c r="L12" i="10"/>
  <c r="K12" i="10"/>
  <c r="H7" i="12"/>
  <c r="E6" i="12"/>
  <c r="I7" i="12"/>
  <c r="L15" i="10"/>
  <c r="K15" i="10"/>
  <c r="V33" i="11"/>
  <c r="N34" i="11" s="1"/>
  <c r="V34" i="11" s="1"/>
  <c r="V31" i="11" s="1"/>
  <c r="E31" i="11" s="1"/>
  <c r="K31" i="11" s="1"/>
  <c r="K18" i="11"/>
  <c r="L18" i="11"/>
  <c r="L29" i="11"/>
  <c r="L73" i="11"/>
  <c r="K73" i="11"/>
  <c r="F7" i="10" l="1"/>
  <c r="E8" i="10"/>
  <c r="E7" i="10" s="1"/>
  <c r="F8" i="10"/>
  <c r="H6" i="12"/>
  <c r="I6" i="12"/>
  <c r="E5" i="12"/>
  <c r="E7" i="11"/>
  <c r="L31" i="11"/>
  <c r="K7" i="11" l="1"/>
  <c r="H9" i="10"/>
  <c r="H5" i="12"/>
  <c r="I5" i="12"/>
  <c r="L7" i="11"/>
  <c r="E6" i="11"/>
  <c r="L6" i="11" s="1"/>
  <c r="H8" i="10" l="1"/>
  <c r="K9" i="10"/>
  <c r="L9" i="10"/>
  <c r="E5" i="11"/>
  <c r="L5" i="11" s="1"/>
  <c r="K6" i="11"/>
  <c r="H7" i="10" l="1"/>
  <c r="L7" i="10" s="1"/>
  <c r="K8" i="10"/>
  <c r="K7" i="10" s="1"/>
  <c r="L8" i="10"/>
  <c r="K5" i="11"/>
</calcChain>
</file>

<file path=xl/comments1.xml><?xml version="1.0" encoding="utf-8"?>
<comments xmlns="http://schemas.openxmlformats.org/spreadsheetml/2006/main">
  <authors>
    <author>USER</author>
  </authors>
  <commentList>
    <comment ref="A5" authorId="0">
      <text>
        <r>
          <rPr>
            <b/>
            <sz val="9"/>
            <color indexed="81"/>
            <rFont val="굴림"/>
            <family val="3"/>
            <charset val="129"/>
          </rPr>
          <t>USER: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G5" authorId="0">
      <text>
        <r>
          <rPr>
            <b/>
            <sz val="9"/>
            <color indexed="81"/>
            <rFont val="굴림"/>
            <family val="3"/>
            <charset val="129"/>
          </rPr>
          <t>USER: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<sst xmlns="http://schemas.openxmlformats.org/spreadsheetml/2006/main" count="769" uniqueCount="346">
  <si>
    <t>회</t>
    <phoneticPr fontId="2" type="noConversion"/>
  </si>
  <si>
    <t>예비비</t>
    <phoneticPr fontId="2" type="noConversion"/>
  </si>
  <si>
    <t>월</t>
    <phoneticPr fontId="2" type="noConversion"/>
  </si>
  <si>
    <t>사무비</t>
    <phoneticPr fontId="2" type="noConversion"/>
  </si>
  <si>
    <t>소계</t>
    <phoneticPr fontId="2" type="noConversion"/>
  </si>
  <si>
    <t>월</t>
  </si>
  <si>
    <t>=</t>
    <phoneticPr fontId="2" type="noConversion"/>
  </si>
  <si>
    <t>(단위: 천원,원)</t>
    <phoneticPr fontId="2" type="noConversion"/>
  </si>
  <si>
    <t>×</t>
  </si>
  <si>
    <t>=</t>
  </si>
  <si>
    <t>소계</t>
  </si>
  <si>
    <t>보조금수입</t>
    <phoneticPr fontId="2" type="noConversion"/>
  </si>
  <si>
    <t>기타보조금</t>
    <phoneticPr fontId="2" type="noConversion"/>
  </si>
  <si>
    <t xml:space="preserve"> 2)기타보조금</t>
    <phoneticPr fontId="2" type="noConversion"/>
  </si>
  <si>
    <t>이월금</t>
    <phoneticPr fontId="2" type="noConversion"/>
  </si>
  <si>
    <t>잡수입</t>
    <phoneticPr fontId="2" type="noConversion"/>
  </si>
  <si>
    <t>세출계</t>
    <phoneticPr fontId="2" type="noConversion"/>
  </si>
  <si>
    <t xml:space="preserve"> 1)인건비</t>
    <phoneticPr fontId="2" type="noConversion"/>
  </si>
  <si>
    <t xml:space="preserve"> 2)업무추진비</t>
    <phoneticPr fontId="2" type="noConversion"/>
  </si>
  <si>
    <t xml:space="preserve"> 3)운영비</t>
    <phoneticPr fontId="2" type="noConversion"/>
  </si>
  <si>
    <t>재산조성비</t>
    <phoneticPr fontId="2" type="noConversion"/>
  </si>
  <si>
    <t>(단위:천원)</t>
    <phoneticPr fontId="2" type="noConversion"/>
  </si>
  <si>
    <t>1.국민연금</t>
  </si>
  <si>
    <t>2.건강보험</t>
  </si>
  <si>
    <t>1.차량정비유지비</t>
  </si>
  <si>
    <t>명</t>
    <phoneticPr fontId="2" type="noConversion"/>
  </si>
  <si>
    <t>후원금수입</t>
    <phoneticPr fontId="2" type="noConversion"/>
  </si>
  <si>
    <t>×</t>
    <phoneticPr fontId="2" type="noConversion"/>
  </si>
  <si>
    <t>사업비</t>
    <phoneticPr fontId="2" type="noConversion"/>
  </si>
  <si>
    <t>일반후원금</t>
    <phoneticPr fontId="2" type="noConversion"/>
  </si>
  <si>
    <t>합 계</t>
    <phoneticPr fontId="2" type="noConversion"/>
  </si>
  <si>
    <t>세입계</t>
    <phoneticPr fontId="2" type="noConversion"/>
  </si>
  <si>
    <t>인건비</t>
    <phoneticPr fontId="2" type="noConversion"/>
  </si>
  <si>
    <t>운영비</t>
    <phoneticPr fontId="2" type="noConversion"/>
  </si>
  <si>
    <t>년</t>
    <phoneticPr fontId="2" type="noConversion"/>
  </si>
  <si>
    <t>계</t>
    <phoneticPr fontId="2" type="noConversion"/>
  </si>
  <si>
    <t>1.도시가스요금</t>
    <phoneticPr fontId="2" type="noConversion"/>
  </si>
  <si>
    <t>2.전기요금</t>
    <phoneticPr fontId="2" type="noConversion"/>
  </si>
  <si>
    <t>대</t>
    <phoneticPr fontId="2" type="noConversion"/>
  </si>
  <si>
    <t>시설비</t>
    <phoneticPr fontId="2" type="noConversion"/>
  </si>
  <si>
    <t>자산취득비</t>
    <phoneticPr fontId="2" type="noConversion"/>
  </si>
  <si>
    <t>급여</t>
    <phoneticPr fontId="2" type="noConversion"/>
  </si>
  <si>
    <t>퇴직금및적립금</t>
    <phoneticPr fontId="2" type="noConversion"/>
  </si>
  <si>
    <t>사회보험부담금</t>
    <phoneticPr fontId="2" type="noConversion"/>
  </si>
  <si>
    <t>복리후생비</t>
    <phoneticPr fontId="2" type="noConversion"/>
  </si>
  <si>
    <t>업무추진비</t>
    <phoneticPr fontId="2" type="noConversion"/>
  </si>
  <si>
    <t>회의비</t>
    <phoneticPr fontId="2" type="noConversion"/>
  </si>
  <si>
    <t>분기</t>
    <phoneticPr fontId="2" type="noConversion"/>
  </si>
  <si>
    <t>차기사업이월금</t>
    <phoneticPr fontId="2" type="noConversion"/>
  </si>
  <si>
    <t>전년도사업이월금</t>
    <phoneticPr fontId="2" type="noConversion"/>
  </si>
  <si>
    <t>관</t>
    <phoneticPr fontId="2" type="noConversion"/>
  </si>
  <si>
    <t>항</t>
    <phoneticPr fontId="2" type="noConversion"/>
  </si>
  <si>
    <t>목</t>
    <phoneticPr fontId="2" type="noConversion"/>
  </si>
  <si>
    <t>세목</t>
    <phoneticPr fontId="2" type="noConversion"/>
  </si>
  <si>
    <t>산출내역</t>
    <phoneticPr fontId="2" type="noConversion"/>
  </si>
  <si>
    <t>운영전입금</t>
    <phoneticPr fontId="2" type="noConversion"/>
  </si>
  <si>
    <t>전년추경대비(a-c)</t>
  </si>
  <si>
    <t>본예산(a)</t>
  </si>
  <si>
    <t>본예산(b)</t>
  </si>
  <si>
    <t>최종추경(c)</t>
  </si>
  <si>
    <t>금액</t>
  </si>
  <si>
    <t>%</t>
  </si>
  <si>
    <t>(단위: 천원,원)</t>
  </si>
  <si>
    <t>관</t>
  </si>
  <si>
    <t>항</t>
  </si>
  <si>
    <t>목</t>
  </si>
  <si>
    <t>세목</t>
  </si>
  <si>
    <t>산출내역</t>
  </si>
  <si>
    <t>계(보조금+법인전입금)</t>
  </si>
  <si>
    <t>2013추경</t>
  </si>
  <si>
    <t>정부보조금외</t>
  </si>
  <si>
    <t>법인전입금</t>
  </si>
  <si>
    <t>제본시 셀숨김(수입원천 구분)</t>
  </si>
  <si>
    <t>관/항/목</t>
  </si>
  <si>
    <t>전입금</t>
    <phoneticPr fontId="2" type="noConversion"/>
  </si>
  <si>
    <t xml:space="preserve"> 1)경상보조금</t>
    <phoneticPr fontId="2" type="noConversion"/>
  </si>
  <si>
    <t>후원금수입</t>
    <phoneticPr fontId="2" type="noConversion"/>
  </si>
  <si>
    <t>1) 지정후원금</t>
    <phoneticPr fontId="2" type="noConversion"/>
  </si>
  <si>
    <t>2) 비지정후원금</t>
    <phoneticPr fontId="2" type="noConversion"/>
  </si>
  <si>
    <t xml:space="preserve"> 1)자산취득비</t>
    <phoneticPr fontId="2" type="noConversion"/>
  </si>
  <si>
    <t>2)시설장비유지비</t>
    <phoneticPr fontId="2" type="noConversion"/>
  </si>
  <si>
    <t>1. 사업비</t>
    <phoneticPr fontId="2" type="noConversion"/>
  </si>
  <si>
    <t>2.운영비</t>
    <phoneticPr fontId="2" type="noConversion"/>
  </si>
  <si>
    <t>3. 교육비</t>
    <phoneticPr fontId="2" type="noConversion"/>
  </si>
  <si>
    <t>보조금반환</t>
    <phoneticPr fontId="2" type="noConversion"/>
  </si>
  <si>
    <t>경상보조금</t>
    <phoneticPr fontId="2" type="noConversion"/>
  </si>
  <si>
    <t>2. 공동모금회난방지원</t>
    <phoneticPr fontId="2" type="noConversion"/>
  </si>
  <si>
    <t>지정후원금</t>
    <phoneticPr fontId="2" type="noConversion"/>
  </si>
  <si>
    <t>비지정후원금</t>
    <phoneticPr fontId="2" type="noConversion"/>
  </si>
  <si>
    <t>기타예금이자수입</t>
    <phoneticPr fontId="2" type="noConversion"/>
  </si>
  <si>
    <t>제수당</t>
    <phoneticPr fontId="2" type="noConversion"/>
  </si>
  <si>
    <t>2.가계보조수당</t>
    <phoneticPr fontId="2" type="noConversion"/>
  </si>
  <si>
    <t>퇴직적립금</t>
    <phoneticPr fontId="2" type="noConversion"/>
  </si>
  <si>
    <t>3.장기요양보험</t>
    <phoneticPr fontId="2" type="noConversion"/>
  </si>
  <si>
    <t>4.고용보험</t>
    <phoneticPr fontId="2" type="noConversion"/>
  </si>
  <si>
    <t>5.산재보험</t>
    <phoneticPr fontId="2" type="noConversion"/>
  </si>
  <si>
    <t>기타후생경비</t>
    <phoneticPr fontId="2" type="noConversion"/>
  </si>
  <si>
    <t>일용잡금</t>
    <phoneticPr fontId="2" type="noConversion"/>
  </si>
  <si>
    <t>1.대체인력일비지급</t>
    <phoneticPr fontId="2" type="noConversion"/>
  </si>
  <si>
    <t>차기이월금</t>
    <phoneticPr fontId="2" type="noConversion"/>
  </si>
  <si>
    <t>여비</t>
    <phoneticPr fontId="2" type="noConversion"/>
  </si>
  <si>
    <t>1.출장교통비</t>
    <phoneticPr fontId="2" type="noConversion"/>
  </si>
  <si>
    <t>수용비및수수료</t>
    <phoneticPr fontId="2" type="noConversion"/>
  </si>
  <si>
    <t>1.퇴직연금관리수수료</t>
    <phoneticPr fontId="2" type="noConversion"/>
  </si>
  <si>
    <t>2.공인인증갱신수수료</t>
    <phoneticPr fontId="2" type="noConversion"/>
  </si>
  <si>
    <t>4.프린트대여비</t>
    <phoneticPr fontId="2" type="noConversion"/>
  </si>
  <si>
    <t>5.신용카드연회비</t>
    <phoneticPr fontId="2" type="noConversion"/>
  </si>
  <si>
    <t>6.정수기렌탈료</t>
    <phoneticPr fontId="2" type="noConversion"/>
  </si>
  <si>
    <t>공공요금</t>
    <phoneticPr fontId="2" type="noConversion"/>
  </si>
  <si>
    <t>3.상하수도요금</t>
    <phoneticPr fontId="2" type="noConversion"/>
  </si>
  <si>
    <t>4.전화요금</t>
    <phoneticPr fontId="2" type="noConversion"/>
  </si>
  <si>
    <t>제세공과금</t>
    <phoneticPr fontId="2" type="noConversion"/>
  </si>
  <si>
    <t>3.신원보증보험료</t>
    <phoneticPr fontId="2" type="noConversion"/>
  </si>
  <si>
    <t>차량비</t>
    <phoneticPr fontId="2" type="noConversion"/>
  </si>
  <si>
    <t>2.자동차세(레이9050)</t>
    <phoneticPr fontId="2" type="noConversion"/>
  </si>
  <si>
    <t>1.비품구입</t>
    <phoneticPr fontId="2" type="noConversion"/>
  </si>
  <si>
    <t>시설장비유지비</t>
    <phoneticPr fontId="2" type="noConversion"/>
  </si>
  <si>
    <t>자원봉사자관리</t>
    <phoneticPr fontId="2" type="noConversion"/>
  </si>
  <si>
    <t>위생비</t>
    <phoneticPr fontId="2" type="noConversion"/>
  </si>
  <si>
    <t>1.이미용비</t>
    <phoneticPr fontId="2" type="noConversion"/>
  </si>
  <si>
    <t>2.목욕비</t>
    <phoneticPr fontId="2" type="noConversion"/>
  </si>
  <si>
    <t>행사비</t>
    <phoneticPr fontId="2" type="noConversion"/>
  </si>
  <si>
    <t>1.행사비(생일잔치)</t>
    <phoneticPr fontId="2" type="noConversion"/>
  </si>
  <si>
    <t>생계비</t>
    <phoneticPr fontId="2" type="noConversion"/>
  </si>
  <si>
    <t>1.부식및간식비</t>
    <phoneticPr fontId="2" type="noConversion"/>
  </si>
  <si>
    <t>수용기관경비</t>
    <phoneticPr fontId="2" type="noConversion"/>
  </si>
  <si>
    <t>피복비</t>
    <phoneticPr fontId="2" type="noConversion"/>
  </si>
  <si>
    <t>의료비</t>
    <phoneticPr fontId="2" type="noConversion"/>
  </si>
  <si>
    <t>2.의료비(응급치료)</t>
    <phoneticPr fontId="2" type="noConversion"/>
  </si>
  <si>
    <t>4.약품구입</t>
    <phoneticPr fontId="2" type="noConversion"/>
  </si>
  <si>
    <t>교육비</t>
    <phoneticPr fontId="2" type="noConversion"/>
  </si>
  <si>
    <t>수업료</t>
    <phoneticPr fontId="2" type="noConversion"/>
  </si>
  <si>
    <t>학용품비</t>
    <phoneticPr fontId="2" type="noConversion"/>
  </si>
  <si>
    <t>용돈</t>
    <phoneticPr fontId="2" type="noConversion"/>
  </si>
  <si>
    <t>1.아동용돈</t>
    <phoneticPr fontId="2" type="noConversion"/>
  </si>
  <si>
    <t>3.집기구입비</t>
    <phoneticPr fontId="2" type="noConversion"/>
  </si>
  <si>
    <t>5.인터넷요금</t>
    <phoneticPr fontId="2" type="noConversion"/>
  </si>
  <si>
    <t>1.생필품구입</t>
    <phoneticPr fontId="2" type="noConversion"/>
  </si>
  <si>
    <t>1.건강검진비</t>
    <phoneticPr fontId="2" type="noConversion"/>
  </si>
  <si>
    <t>3.병원진료비</t>
    <phoneticPr fontId="2" type="noConversion"/>
  </si>
  <si>
    <t>2.학용품비</t>
    <phoneticPr fontId="2" type="noConversion"/>
  </si>
  <si>
    <t xml:space="preserve">월 </t>
    <phoneticPr fontId="2" type="noConversion"/>
  </si>
  <si>
    <t>1.자동차보험료(레이9050)</t>
    <phoneticPr fontId="2" type="noConversion"/>
  </si>
  <si>
    <t>/</t>
    <phoneticPr fontId="2" type="noConversion"/>
  </si>
  <si>
    <t>포인트잡수입</t>
    <phoneticPr fontId="2" type="noConversion"/>
  </si>
  <si>
    <t>기타잡수입</t>
    <phoneticPr fontId="2" type="noConversion"/>
  </si>
  <si>
    <t>예금이자수입</t>
    <phoneticPr fontId="2" type="noConversion"/>
  </si>
  <si>
    <t xml:space="preserve"> 1)기타잡수입</t>
    <phoneticPr fontId="2" type="noConversion"/>
  </si>
  <si>
    <t>2)기타예금이자수입</t>
    <phoneticPr fontId="2" type="noConversion"/>
  </si>
  <si>
    <t>현대자동차</t>
    <phoneticPr fontId="2" type="noConversion"/>
  </si>
  <si>
    <t>사업
분류</t>
    <phoneticPr fontId="2" type="noConversion"/>
  </si>
  <si>
    <t>세부사업명</t>
    <phoneticPr fontId="2" type="noConversion"/>
  </si>
  <si>
    <t>계    획</t>
    <phoneticPr fontId="2" type="noConversion"/>
  </si>
  <si>
    <t>사 업 개 요</t>
    <phoneticPr fontId="2" type="noConversion"/>
  </si>
  <si>
    <t>기 대 효 과</t>
    <phoneticPr fontId="2" type="noConversion"/>
  </si>
  <si>
    <t>목  표
(명, 건)</t>
    <phoneticPr fontId="2" type="noConversion"/>
  </si>
  <si>
    <t>예   산</t>
    <phoneticPr fontId="2" type="noConversion"/>
  </si>
  <si>
    <t>세 입</t>
    <phoneticPr fontId="2" type="noConversion"/>
  </si>
  <si>
    <t>세 출</t>
    <phoneticPr fontId="2" type="noConversion"/>
  </si>
  <si>
    <t>총 계</t>
    <phoneticPr fontId="2" type="noConversion"/>
  </si>
  <si>
    <t>아동보호사업</t>
    <phoneticPr fontId="2" type="noConversion"/>
  </si>
  <si>
    <t>보호보육 합계</t>
    <phoneticPr fontId="2" type="noConversion"/>
  </si>
  <si>
    <t>* 학대 피해아동의 심신의 안정 및 신체 기능강화
* 원가정 복귀를 위한 정상적 생활습관 형성
* 새로운 환경에서 변화되는 아동들의 지지 및 격려자로서의 역할</t>
    <phoneticPr fontId="2" type="noConversion"/>
  </si>
  <si>
    <t>이미용</t>
    <phoneticPr fontId="2" type="noConversion"/>
  </si>
  <si>
    <t>의료사업 소계</t>
    <phoneticPr fontId="2" type="noConversion"/>
  </si>
  <si>
    <t>건강검진</t>
    <phoneticPr fontId="2" type="noConversion"/>
  </si>
  <si>
    <t>* 입소당시 아동의 건강 상태 확인
* 단체 생활에서 일어날 수 있는 전염병의 예방</t>
    <phoneticPr fontId="2" type="noConversion"/>
  </si>
  <si>
    <t>응급치료</t>
    <phoneticPr fontId="2" type="noConversion"/>
  </si>
  <si>
    <t>* 치료를 통한 정상적 심신의 기능 강화</t>
    <phoneticPr fontId="2" type="noConversion"/>
  </si>
  <si>
    <t>병원진료</t>
    <phoneticPr fontId="2" type="noConversion"/>
  </si>
  <si>
    <t>교육문화사업</t>
    <phoneticPr fontId="2" type="noConversion"/>
  </si>
  <si>
    <t>교육사업 소계</t>
    <phoneticPr fontId="2" type="noConversion"/>
  </si>
  <si>
    <t>교육사업</t>
    <phoneticPr fontId="2" type="noConversion"/>
  </si>
  <si>
    <t>* 적당한 용돈지급 및 사용 지도로 만족감 형성/도벽예방
* 시설에서의 개인생활에 대한 존중</t>
    <phoneticPr fontId="2" type="noConversion"/>
  </si>
  <si>
    <t>* 부족하기 쉬운 학교 교육의 보충으로 학습 수준 향상
*  다양한 분야의 방과 후 수업을 통해 자신만의 재능 발견 및 스트레스 해소</t>
    <phoneticPr fontId="2" type="noConversion"/>
  </si>
  <si>
    <t>* 학교 교육의 보충으로 학습 수준 향상
* 개별 아동의 소질 및 잠재력 계발</t>
    <phoneticPr fontId="2" type="noConversion"/>
  </si>
  <si>
    <t>* 인원 : 월 평균 입소인원 5명 * 365일 = 1825명
* 시기 : 연중
* 내용 : 숙제 및 준비물 일일점검 및 준비지도</t>
    <phoneticPr fontId="2" type="noConversion"/>
  </si>
  <si>
    <t>* 시설 내 아동학습에 대한 지속적인 개별지도로 학습수준 향상
* 숙제 및 준비물 점검등 통해 정상적인 학교 생활 습관 형성</t>
    <phoneticPr fontId="2" type="noConversion"/>
  </si>
  <si>
    <t>* 위급상황시 대처방법 습득, 안전규칙의 생활화를 통한 안전한 생활 도모
* 아동권리가 무엇인지 인지하고, 자아존중감 향상</t>
    <phoneticPr fontId="2" type="noConversion"/>
  </si>
  <si>
    <t>심리치료</t>
    <phoneticPr fontId="2" type="noConversion"/>
  </si>
  <si>
    <t>심리치료 소계</t>
    <phoneticPr fontId="2" type="noConversion"/>
  </si>
  <si>
    <t>심리검사</t>
    <phoneticPr fontId="2" type="noConversion"/>
  </si>
  <si>
    <t>* 대상 :  쉼터 입소 아동 중 중, 장기 보호 아동
* 인원 : 월 평균 신규 입소 아동 2명 * 각 1회 * 12개월 = 24명 
* 시기 : 입소 후 1개월 이내
* 내용 : 아동보호전문기관과 연계되어 본기관 2층에서 심리검사 실시</t>
    <phoneticPr fontId="2" type="noConversion"/>
  </si>
  <si>
    <t xml:space="preserve">* 심리 검사를 통하여 아동에게 알맞은 보호보육 서비스 및 훈육 방법 제공
* 건강한 심신 발달 도모 </t>
    <phoneticPr fontId="2" type="noConversion"/>
  </si>
  <si>
    <t>미술치료</t>
    <phoneticPr fontId="2" type="noConversion"/>
  </si>
  <si>
    <t>* 대상 :  쉼터 입소 아동 중 심리치료가 필요하다고 판단되는 아동
* 인원 : 연 평균 서비스 이용 인원 5명 * 15회기 = 75명
* 시기 : 수시
* 내용 : 아동보호전문기관과 연계되어 본기관 2층에서 미술치료 실시</t>
    <phoneticPr fontId="2" type="noConversion"/>
  </si>
  <si>
    <t xml:space="preserve">* 학대피해 아동의 심리적 문제행동 감소 및 아동의 건강한 심신발달 도모
* 부적응 행동 감소 및 사회성 향상 
</t>
    <phoneticPr fontId="2" type="noConversion"/>
  </si>
  <si>
    <t>놀이치료</t>
    <phoneticPr fontId="2" type="noConversion"/>
  </si>
  <si>
    <t>상담 소계</t>
    <phoneticPr fontId="2" type="noConversion"/>
  </si>
  <si>
    <t>아동상담</t>
    <phoneticPr fontId="2" type="noConversion"/>
  </si>
  <si>
    <t>* 개별적 상담을 통해 자아존중감 강화
* 문제발생시 조언과 도움을 얻을 줄 아는 습관의 형성
* 문제행동에 대한 인권존중적 주의지도</t>
    <phoneticPr fontId="2" type="noConversion"/>
  </si>
  <si>
    <t>가족상담</t>
    <phoneticPr fontId="2" type="noConversion"/>
  </si>
  <si>
    <t>* 일상생활 및 행사시 부족한 일손 충족
* 아동과 자원봉사자간의 지속적인 관계는 아동의 안정감, 사회성 향상에 도움</t>
    <phoneticPr fontId="2" type="noConversion"/>
  </si>
  <si>
    <t>후원자관리</t>
    <phoneticPr fontId="2" type="noConversion"/>
  </si>
  <si>
    <t xml:space="preserve">* 쉼터 내 필요한 생필품 및 아동 간식, 아동 주식 제공
* 문화체험 및 외식 후원으로 아동들의 스트레스 해소 및 다양한 경험 제공 </t>
    <phoneticPr fontId="2" type="noConversion"/>
  </si>
  <si>
    <t>울산신나는아동쉼터</t>
    <phoneticPr fontId="2" type="noConversion"/>
  </si>
  <si>
    <t>2015년도</t>
    <phoneticPr fontId="2" type="noConversion"/>
  </si>
  <si>
    <t>2014년도</t>
    <phoneticPr fontId="2" type="noConversion"/>
  </si>
  <si>
    <t>◎ 2015년예산 세입명세서</t>
    <phoneticPr fontId="2" type="noConversion"/>
  </si>
  <si>
    <t>◎ 2015년예산 세출명세서</t>
    <phoneticPr fontId="2" type="noConversion"/>
  </si>
  <si>
    <t>2015년도</t>
    <phoneticPr fontId="2" type="noConversion"/>
  </si>
  <si>
    <t>2014년도</t>
    <phoneticPr fontId="2" type="noConversion"/>
  </si>
  <si>
    <t>후원금</t>
    <phoneticPr fontId="2" type="noConversion"/>
  </si>
  <si>
    <t>전년도후원금이월금</t>
    <phoneticPr fontId="2" type="noConversion"/>
  </si>
  <si>
    <t>기관운영비</t>
    <phoneticPr fontId="2" type="noConversion"/>
  </si>
  <si>
    <t>1.기관운영비</t>
    <phoneticPr fontId="2" type="noConversion"/>
  </si>
  <si>
    <t>차기이월금</t>
    <phoneticPr fontId="2" type="noConversion"/>
  </si>
  <si>
    <t>차기이월금(후원금)</t>
    <phoneticPr fontId="2" type="noConversion"/>
  </si>
  <si>
    <t>차기이월금(사업)</t>
    <phoneticPr fontId="2" type="noConversion"/>
  </si>
  <si>
    <t>운영위원회</t>
    <phoneticPr fontId="2" type="noConversion"/>
  </si>
  <si>
    <t>* 대상 :  운영위원
* 인원 : 5명 * 2회이상 = 10명
* 시기 : 년2회이상
* 내용 : 예산계획 및 결산등 보고, 쉼터내 업무진행등 보고</t>
    <phoneticPr fontId="2" type="noConversion"/>
  </si>
  <si>
    <t xml:space="preserve">* 쉼
* 문화체험 및 외식 후원으로 아동들의 스트레스 해소 및 다양한 경험 제공 </t>
    <phoneticPr fontId="2" type="noConversion"/>
  </si>
  <si>
    <t>1.시설장 급여</t>
    <phoneticPr fontId="2" type="noConversion"/>
  </si>
  <si>
    <t xml:space="preserve"> - 4호봉(5개월)</t>
    <phoneticPr fontId="2" type="noConversion"/>
  </si>
  <si>
    <t xml:space="preserve"> - 5호봉(7개월)</t>
    <phoneticPr fontId="2" type="noConversion"/>
  </si>
  <si>
    <t>2.보육사 급여</t>
    <phoneticPr fontId="2" type="noConversion"/>
  </si>
  <si>
    <t xml:space="preserve"> - 1호봉(6개월)</t>
    <phoneticPr fontId="2" type="noConversion"/>
  </si>
  <si>
    <t xml:space="preserve"> - 2호봉(6개월)</t>
    <phoneticPr fontId="2" type="noConversion"/>
  </si>
  <si>
    <t>3.보육사 급여</t>
    <phoneticPr fontId="2" type="noConversion"/>
  </si>
  <si>
    <t xml:space="preserve"> - 1호봉(10개월)</t>
    <phoneticPr fontId="2" type="noConversion"/>
  </si>
  <si>
    <t xml:space="preserve"> - 2호봉(2개월)</t>
    <phoneticPr fontId="2" type="noConversion"/>
  </si>
  <si>
    <t>1.초과근무</t>
    <phoneticPr fontId="2" type="noConversion"/>
  </si>
  <si>
    <t>3.시설장직책수당</t>
    <phoneticPr fontId="2" type="noConversion"/>
  </si>
  <si>
    <t>문화체험 소계</t>
    <phoneticPr fontId="2" type="noConversion"/>
  </si>
  <si>
    <t>* 대상 :  아동보호전문기관 및 시군구의 요청에 의한 학대피해아동 및 요보호 아동
* 인원 : 월 평균 입소인원 5명 * 365일 = 1825명
* 시기 : 연 중(입소기간은 3개월로  1회 연장 가능함.)
* 내용 : 24시간 보호보육등</t>
    <phoneticPr fontId="2" type="noConversion"/>
  </si>
  <si>
    <t>일일보호</t>
    <phoneticPr fontId="2" type="noConversion"/>
  </si>
  <si>
    <t>위생지도</t>
    <phoneticPr fontId="2" type="noConversion"/>
  </si>
  <si>
    <t>* 위생에 대한 교육 및 습관 형성 
* 깨끗한 몸 상태로 가꾸어 건강 유지  및  영양적인 식상활지원</t>
    <phoneticPr fontId="2" type="noConversion"/>
  </si>
  <si>
    <t>생활지원</t>
    <phoneticPr fontId="2" type="noConversion"/>
  </si>
  <si>
    <t>* 인원 : 월 평균 서비스 지원 인원 5명 * 365일 =1,825명
* 시기 : 매일
* 내용 - 주부식비(수용기관경비등) : 1000,000원*12개월=12,000,000원</t>
    <phoneticPr fontId="2" type="noConversion"/>
  </si>
  <si>
    <t>의복지원</t>
    <phoneticPr fontId="2" type="noConversion"/>
  </si>
  <si>
    <t>* 인원 : 월 평균 서비스 지원 인원 7명 * 년 2회 = 14명
* 시기 : 수시
* 내용 : 7명* 150,000원(의복,속옥,신발,침구류등)*2회=2,100,000원</t>
    <phoneticPr fontId="2" type="noConversion"/>
  </si>
  <si>
    <t>* 인원 : 월 평균 입소인원 5명 * 12개월 * 월 1회 = 60명
* 시기 : 월 1회
* 내용 : 10,000원( 이미용등)*5명*6회=300,000</t>
    <phoneticPr fontId="2" type="noConversion"/>
  </si>
  <si>
    <t>* 인원 : 목욕 - 월 평균 입소인원 5명 * 6회 = 30명
샤워 및 세안 - 월 평균 인원 5명 * 365일 = 1825명
* 시기 : 목욕 - 월 1회
           샤워 및 세안 - 매일
* 내용 :6,000원(목욕비)*5명*6회=180,000원</t>
    <phoneticPr fontId="2" type="noConversion"/>
  </si>
  <si>
    <t>* 대상 :  쉼터 입소 아동 중  중, 장기 보호를 받을 아동
* 인원 : 월 별 예상 신규 입소 아동 7명 * 3회 = 21명
* 시기 : 수시(입소 후 1주일 이내로 1회 실시)
* 내용 - 7명*3회*20,000원=420,000원</t>
    <phoneticPr fontId="2" type="noConversion"/>
  </si>
  <si>
    <t>* 인원 : 3명 *3회 = 9명 * 시기 : 수시
* 내용 : 응급상황 발생시 119 혹은 인근 병원(동강병원) 응급실을 방문하여 응급처치 실시 * 내역:70,000원*3명*3회=630,000원</t>
    <phoneticPr fontId="2" type="noConversion"/>
  </si>
  <si>
    <t>* 인원 : 평균지원대상 3명  * 12개월 = 36명 * 시기 : 수시
* 내용 : 소아과, 소아정신과등 보호아동의 건강 이상시 인근 병원을 방문 전문적인 의료서비스 지원 *내역:540,000원(약품구입등)</t>
    <phoneticPr fontId="2" type="noConversion"/>
  </si>
  <si>
    <t>의료지원사업</t>
    <phoneticPr fontId="2" type="noConversion"/>
  </si>
  <si>
    <t>보호보육사업</t>
    <phoneticPr fontId="2" type="noConversion"/>
  </si>
  <si>
    <t>경제교육</t>
    <phoneticPr fontId="2" type="noConversion"/>
  </si>
  <si>
    <t>* 대상 : 학원 교육이 가능한 6세 이상의 아동
* 인원 : 평균 서비스 지원 대상 2명 * 월1회*12월=24명
* 시기 : 주 1회 이상  * 내역 : 80,000원*7명*12회=6,720,000원(보조금추가)
* 내용 : 학원 및 과외등을 이용한 교과 학습 및 특기적성(예체능, 태권도등 포함) 교육</t>
    <phoneticPr fontId="2" type="noConversion"/>
  </si>
  <si>
    <t>학습 및 숙제지도</t>
    <phoneticPr fontId="2" type="noConversion"/>
  </si>
  <si>
    <t xml:space="preserve">* 인원 : 월 평균 입소 인원 5명 * 19회 = 95명   * 내역: 50,000원(진행재료구입비)*4회=200,000원
* 시기 : 교통안전 교육 연 6회(2,4,6,8,10,11월)
           성폭력 예방교육 연 2회 (7,10월)
           약물오남용예방교육 연 4회(3,5,7,11월)
           재난대비교육 연 2회(8, 11월)
           실종유괴예방방지교육 연 4회(1,5,8,10월)      
           인권 교육 연 1회 (9월)
* 내용 : 각 종 위험 상황에 대한 대처법 및 예방수칙 교육/UN아동권리협약에 대한 기본권 교육 </t>
    <phoneticPr fontId="2" type="noConversion"/>
  </si>
  <si>
    <t>아동안전교육( 5대의무교육)</t>
    <phoneticPr fontId="2" type="noConversion"/>
  </si>
  <si>
    <t>문화지원사업</t>
    <phoneticPr fontId="2" type="noConversion"/>
  </si>
  <si>
    <t>생일잔치</t>
    <phoneticPr fontId="2" type="noConversion"/>
  </si>
  <si>
    <t>* 인원 :  월 평균 입소 인원 3명 *  6회= 18명
* 시기 : 수시   * 내역 : 30,000원(생일잔치 및선물비)*3명*6회 = 540,000원
* 내용 : 입소아동의 생일 해당월에 생일잔치를 통해 자아존중감 향상</t>
    <phoneticPr fontId="2" type="noConversion"/>
  </si>
  <si>
    <t>* 생일잔치를 통한 자아존중함 향상
* 다양한 경험을 통한 잠재력 강화
* 일상생활의 스트레스 해소 및 유대감 강화</t>
    <phoneticPr fontId="2" type="noConversion"/>
  </si>
  <si>
    <t>공동체특별활동</t>
    <phoneticPr fontId="2" type="noConversion"/>
  </si>
  <si>
    <t>* 인원 : 평균 서비스 지원 대상 3명 * 2회*4주* 10월 = 240명
* 시기 : 주2회 이상  * 내역 : 20,000원(프로그램진행재료비등)*3명*10회=600,000원
* 내용 : 다도프로그램, 공동체놀이(게임)활동, 심리운동등</t>
    <phoneticPr fontId="2" type="noConversion"/>
  </si>
  <si>
    <t>* 공동체특별활동을 통해 스트레스해소
* 특별활동을 통해 정서적 안정 및 유대감 강화</t>
    <phoneticPr fontId="2" type="noConversion"/>
  </si>
  <si>
    <t>여가(문화)생활지원</t>
    <phoneticPr fontId="2" type="noConversion"/>
  </si>
  <si>
    <t>* 인원 : 생일 : 월 평균 입소 인원 5명 * 월 1회 * 12개월 = 60명 * 시기 : 수시   * 내역 : 30,000원* 3명*10월=600,000원
* 내용 : 외식하기(월1회), 영화등 문화생활( 년2회), 야외산책(월1회), 실내놀이터(월1회),노래방등</t>
    <phoneticPr fontId="2" type="noConversion"/>
  </si>
  <si>
    <t>* 여가(문화)생활지원으로로 사회성 증진, 자아존중감 향상</t>
    <phoneticPr fontId="2" type="noConversion"/>
  </si>
  <si>
    <t>교육(학습)지원</t>
    <phoneticPr fontId="2" type="noConversion"/>
  </si>
  <si>
    <t>* 대상 :  쉼터 입소 아동 중 심리치료가 필요하다고 판단되는 아동
* 인원 : 연 평균 서비스 이용 인원 3명 * 15회기 = 45명
* 시기 : 수시
* 내용 : 아동보호전문기관과 연계되어 본기관 2층에서 미술치료 실시</t>
    <phoneticPr fontId="2" type="noConversion"/>
  </si>
  <si>
    <t>아동상담사업</t>
    <phoneticPr fontId="2" type="noConversion"/>
  </si>
  <si>
    <t>아동상담지원사업</t>
    <phoneticPr fontId="2" type="noConversion"/>
  </si>
  <si>
    <t>* 인원 : 월 평균 입소 아동 5명 * 주 1회 * 4주 * 12개월 = 240명
* 시기 : 수시 및 계획상담
* 내용 : 학교 생활, 쉼터 생활 및 훈육을 위한 아동과의 개별상담</t>
    <phoneticPr fontId="2" type="noConversion"/>
  </si>
  <si>
    <t>* 인원 : 월 평균 입소 아동 5명 * 월 1회 *10개월 = 50명
* 시기 : 수시
* 내용 : 아동의 쉼터 생활, 외출, 외박등과 관련하여 아동의 원가족과 상담 실시</t>
    <phoneticPr fontId="2" type="noConversion"/>
  </si>
  <si>
    <t>유관기관상담</t>
    <phoneticPr fontId="2" type="noConversion"/>
  </si>
  <si>
    <t>* 인원 : 월 평균 입소 아동 5명 * 주 1회 * 4주 * 12개월 = 240명
* 시기 : 수시
* 내용 : 입소아동과 관련된 1층아동보호전문기관 상담원, 학교, 학원,유치원등과의 상담실시</t>
    <phoneticPr fontId="2" type="noConversion"/>
  </si>
  <si>
    <t>직원교육비</t>
    <phoneticPr fontId="2" type="noConversion"/>
  </si>
  <si>
    <t xml:space="preserve">* 쉼터 직원들의 교육을 통해 소진예방 및 전문성 강과 </t>
    <phoneticPr fontId="2" type="noConversion"/>
  </si>
  <si>
    <t>운영관리사업</t>
    <phoneticPr fontId="2" type="noConversion"/>
  </si>
  <si>
    <t xml:space="preserve">심리치료 </t>
    <phoneticPr fontId="2" type="noConversion"/>
  </si>
  <si>
    <t>시설명 : 울산신나는아동쉼터 2015년 사업계획서</t>
    <phoneticPr fontId="2" type="noConversion"/>
  </si>
  <si>
    <t>문화지원</t>
    <phoneticPr fontId="2" type="noConversion"/>
  </si>
  <si>
    <t>* 아동을 둘러싸고 있는 중요한 지역사회 자원들과의 관계 형성 및 상담을 통해 아동에게 보다 나은 서비스 제공
*  아동 개별 장기적인 목표설정 대한 전문적 조언</t>
    <phoneticPr fontId="2" type="noConversion"/>
  </si>
  <si>
    <t>운영관리사업 소계</t>
    <phoneticPr fontId="2" type="noConversion"/>
  </si>
  <si>
    <t>1.회의비(그룹홈회의등)</t>
    <phoneticPr fontId="2" type="noConversion"/>
  </si>
  <si>
    <t>7.문구용품등 소모금구입비</t>
    <phoneticPr fontId="2" type="noConversion"/>
  </si>
  <si>
    <t xml:space="preserve">6.우편요금등 </t>
    <phoneticPr fontId="2" type="noConversion"/>
  </si>
  <si>
    <t>회</t>
    <phoneticPr fontId="2" type="noConversion"/>
  </si>
  <si>
    <t>2. 의복등(보조금추가지원)</t>
    <phoneticPr fontId="2" type="noConversion"/>
  </si>
  <si>
    <t>1. 피복 및 이불등</t>
    <phoneticPr fontId="2" type="noConversion"/>
  </si>
  <si>
    <t>3.미취학아동수업료지원</t>
    <phoneticPr fontId="2" type="noConversion"/>
  </si>
  <si>
    <t>1.수업료지원(방과후활동,수련회등)</t>
    <phoneticPr fontId="2" type="noConversion"/>
  </si>
  <si>
    <t>특기적성함양(학원등)</t>
    <phoneticPr fontId="2" type="noConversion"/>
  </si>
  <si>
    <t>아동안전교육</t>
    <phoneticPr fontId="2" type="noConversion"/>
  </si>
  <si>
    <t>공동체특별활동</t>
    <phoneticPr fontId="2" type="noConversion"/>
  </si>
  <si>
    <t>1.인권교육등 사업진행재료구입비</t>
    <phoneticPr fontId="2" type="noConversion"/>
  </si>
  <si>
    <t>1.다도및심리운동재료구입비</t>
    <phoneticPr fontId="2" type="noConversion"/>
  </si>
  <si>
    <t>2.문화생활체험비(외식,영화등)</t>
    <phoneticPr fontId="2" type="noConversion"/>
  </si>
  <si>
    <t>우정사업</t>
    <phoneticPr fontId="2" type="noConversion"/>
  </si>
  <si>
    <t>운영관리사업</t>
    <phoneticPr fontId="2" type="noConversion"/>
  </si>
  <si>
    <t xml:space="preserve">1.자원육성(후원.자원봉사등)관리비 </t>
    <phoneticPr fontId="2" type="noConversion"/>
  </si>
  <si>
    <t>2. 운영위원회(회의비등)</t>
    <phoneticPr fontId="2" type="noConversion"/>
  </si>
  <si>
    <t>3. 직원교육(의무교육등)</t>
    <phoneticPr fontId="2" type="noConversion"/>
  </si>
  <si>
    <t>1.예비비</t>
    <phoneticPr fontId="2" type="noConversion"/>
  </si>
  <si>
    <t>1. 2014년말 보조금반환예상( 학원비및인건비등)</t>
    <phoneticPr fontId="2" type="noConversion"/>
  </si>
  <si>
    <t>2015년말 차기후원이월금예상액</t>
    <phoneticPr fontId="2" type="noConversion"/>
  </si>
  <si>
    <t>2015년말 차기이월금예상액</t>
    <phoneticPr fontId="2" type="noConversion"/>
  </si>
  <si>
    <t>1.수급비</t>
    <phoneticPr fontId="2" type="noConversion"/>
  </si>
  <si>
    <t>1. 운영비</t>
    <phoneticPr fontId="2" type="noConversion"/>
  </si>
  <si>
    <t xml:space="preserve"> 운영비</t>
    <phoneticPr fontId="2" type="noConversion"/>
  </si>
  <si>
    <t>2. 종사자처우개선비</t>
    <phoneticPr fontId="2" type="noConversion"/>
  </si>
  <si>
    <t>학습보조비지원(학원등)</t>
    <phoneticPr fontId="2" type="noConversion"/>
  </si>
  <si>
    <t>.피복비지원</t>
    <phoneticPr fontId="2" type="noConversion"/>
  </si>
  <si>
    <t>1)운영전입금</t>
    <phoneticPr fontId="2" type="noConversion"/>
  </si>
  <si>
    <t>1.일용잡금(대체일력비)</t>
    <phoneticPr fontId="2" type="noConversion"/>
  </si>
  <si>
    <t xml:space="preserve"> *일반운영비</t>
    <phoneticPr fontId="2" type="noConversion"/>
  </si>
  <si>
    <t>3.여비</t>
    <phoneticPr fontId="2" type="noConversion"/>
  </si>
  <si>
    <t>회</t>
    <phoneticPr fontId="2" type="noConversion"/>
  </si>
  <si>
    <t>소계=</t>
    <phoneticPr fontId="2" type="noConversion"/>
  </si>
  <si>
    <t xml:space="preserve"> - 시설장</t>
    <phoneticPr fontId="2" type="noConversion"/>
  </si>
  <si>
    <t xml:space="preserve"> - 보육사 1</t>
    <phoneticPr fontId="2" type="noConversion"/>
  </si>
  <si>
    <t xml:space="preserve">  - 보육사 2</t>
    <phoneticPr fontId="2" type="noConversion"/>
  </si>
  <si>
    <t>1.시설유지비</t>
    <phoneticPr fontId="2" type="noConversion"/>
  </si>
  <si>
    <t>5.자산취득비
  (쉼터필요물품등)</t>
    <phoneticPr fontId="2" type="noConversion"/>
  </si>
  <si>
    <t>6. 공공요금등</t>
    <phoneticPr fontId="2" type="noConversion"/>
  </si>
  <si>
    <t>3.운영비(보조금)추가지원</t>
    <phoneticPr fontId="2" type="noConversion"/>
  </si>
  <si>
    <t>2.특기적성학원(운영비추가지원)</t>
    <phoneticPr fontId="2" type="noConversion"/>
  </si>
  <si>
    <t>4.명절수당(설,추석)</t>
    <phoneticPr fontId="2" type="noConversion"/>
  </si>
  <si>
    <t xml:space="preserve"> 소계 =</t>
    <phoneticPr fontId="2" type="noConversion"/>
  </si>
  <si>
    <t>2.인건비부족분(명절수당등포함)</t>
    <phoneticPr fontId="2" type="noConversion"/>
  </si>
  <si>
    <t>4.시설유지비(화장실수리등)</t>
    <phoneticPr fontId="2" type="noConversion"/>
  </si>
  <si>
    <t>1.교통카드충전 및 교통비등</t>
    <phoneticPr fontId="2" type="noConversion"/>
  </si>
  <si>
    <t>회</t>
    <phoneticPr fontId="2" type="noConversion"/>
  </si>
  <si>
    <t>회</t>
    <phoneticPr fontId="2" type="noConversion"/>
  </si>
  <si>
    <t>1.직원회의(회식)비</t>
    <phoneticPr fontId="2" type="noConversion"/>
  </si>
  <si>
    <t>7.직원회의(회식)비</t>
    <phoneticPr fontId="2" type="noConversion"/>
  </si>
  <si>
    <t>8.기타직원교육등</t>
    <phoneticPr fontId="2" type="noConversion"/>
  </si>
  <si>
    <t>3-1. 기타교육</t>
    <phoneticPr fontId="2" type="noConversion"/>
  </si>
  <si>
    <t>1)전년도이월금</t>
    <phoneticPr fontId="2" type="noConversion"/>
  </si>
  <si>
    <t xml:space="preserve">* 대상 :  쉼터 입소 아동중 수급비지원 아동
* 인원 : 평균 서비스 지원 대상  3명 * 월 4회 * 6개월 = 72명
* 시기 : 월1회(수급비 지급후 ) * 금액 : 1,040,000원
* 내용 : 용돈기입장을 통한 개별 용돈관리 지도/ 경제 교육
           미취학 아동 : 10,000원
           초.중학생 : 20,000원
           고등학생: 30,000원
         </t>
    <phoneticPr fontId="2" type="noConversion"/>
  </si>
  <si>
    <t>* 인원 : 평균 서비스 지원 대상 3명 * 2회* 4분기 = 24명
* 시기 : 주 1회 이상  * 금액 : 5,837,000원
* 내용 : 미취학 어린이집,방과후, 수련회 ,야외체험행사과 학용품,교통비등 비용지원</t>
    <phoneticPr fontId="2" type="noConversion"/>
  </si>
  <si>
    <t>* 대상 :  쉼터 봉사를 원하는 지역주민
* 인원 : 월 평균 봉사 인원 10명 * 12개월 = 120명
* 시기 : 연중     * 자원봉사 관리비 : 150,000원
* 내용 : 자원봉사자 관리 및 자원봉사 실적관리</t>
    <phoneticPr fontId="2" type="noConversion"/>
  </si>
  <si>
    <t>* 대상 :  쉼터 후원을 원하는 지역주민
* 인원 : 월 평균 후원 인원 3명 * 12개월 = 36명
* 시기 : 연중    * 후원자관리비 : 150,000원
* 내용 : 후원자 관리 및 기부금 영수증등 관련서류 관리/후원물품 관리</t>
    <phoneticPr fontId="2" type="noConversion"/>
  </si>
  <si>
    <t>* 대상 :  쉼터 직원3명
* 인원 : 3명* 년3회= 9명
* 시기 : 연중     * 내역 : 50000원 * 3명* 4분기 = 760,000원
* 내용 : 피해학대쉼터 법정의무교육(5대교육)이수 및 그룹홈 실무교육,회계교육등</t>
    <phoneticPr fontId="2" type="noConversion"/>
  </si>
  <si>
    <t>아동보호사업</t>
    <phoneticPr fontId="2" type="noConversion"/>
  </si>
  <si>
    <t>교육문화사업</t>
    <phoneticPr fontId="2" type="noConversion"/>
  </si>
  <si>
    <t>교육사업</t>
    <phoneticPr fontId="2" type="noConversion"/>
  </si>
  <si>
    <t>1. 세입</t>
    <phoneticPr fontId="2" type="noConversion"/>
  </si>
  <si>
    <t xml:space="preserve">  - 명절연휴비  : 200,000*3명 = 600,000원 증액</t>
    <phoneticPr fontId="2" type="noConversion"/>
  </si>
  <si>
    <t xml:space="preserve">  - 직원회식비 : 30,000원*12회 = 360,000원 증액</t>
    <phoneticPr fontId="2" type="noConversion"/>
  </si>
  <si>
    <t xml:space="preserve">  - 후원금 : 840,000원 증액</t>
    <phoneticPr fontId="2" type="noConversion"/>
  </si>
  <si>
    <t xml:space="preserve">  - 이월금 수정 : 160,000원 감액 </t>
    <phoneticPr fontId="2" type="noConversion"/>
  </si>
  <si>
    <t>2. 세출</t>
    <phoneticPr fontId="2" type="noConversion"/>
  </si>
  <si>
    <t xml:space="preserve">  - 인건비(명절연휴비)  600,000원 증액</t>
    <phoneticPr fontId="2" type="noConversion"/>
  </si>
  <si>
    <t xml:space="preserve">  - 운영비(회식비) 360,000원 증액</t>
    <phoneticPr fontId="2" type="noConversion"/>
  </si>
  <si>
    <t xml:space="preserve">  - 인건비 ( 4대보험 및 퇴직금 등 )223,000원 증액</t>
    <phoneticPr fontId="2" type="noConversion"/>
  </si>
  <si>
    <t xml:space="preserve">  - 사업비 (교통비, 용돈) 457,000원 증액</t>
    <phoneticPr fontId="2" type="noConversion"/>
  </si>
  <si>
    <t>소계</t>
    <phoneticPr fontId="2" type="noConversion"/>
  </si>
  <si>
    <t>전년도후원금이월금</t>
    <phoneticPr fontId="2" type="noConversion"/>
  </si>
  <si>
    <t xml:space="preserve"> ◎ 2015년 예산서 -세입·세출 총괄표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</si>
</sst>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  <numFmt numFmtId="177" formatCode="#,##0_);[Red]\(#,##0\)"/>
    <numFmt numFmtId="178" formatCode="_-* #,##0.000_-;\-* #,##0.000_-;_-* &quot;-&quot;_-;_-@_-"/>
    <numFmt numFmtId="179" formatCode="0.0%"/>
    <numFmt numFmtId="180" formatCode="0_);[Red]\(0\)"/>
    <numFmt numFmtId="181" formatCode="0_ "/>
    <numFmt numFmtId="182" formatCode="#,##0.000_ "/>
    <numFmt numFmtId="183" formatCode="0.000_ "/>
    <numFmt numFmtId="184" formatCode="_(* #,##0_);_(* \(#,##0\);_(* &quot;-&quot;_);_(@_)"/>
  </numFmts>
  <fonts count="5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맑은 고딕"/>
      <family val="3"/>
      <charset val="129"/>
    </font>
    <font>
      <sz val="9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b/>
      <sz val="16"/>
      <name val="맑은 고딕"/>
      <family val="3"/>
      <charset val="129"/>
    </font>
    <font>
      <sz val="9"/>
      <name val="맑은 고딕"/>
      <family val="3"/>
      <charset val="129"/>
    </font>
    <font>
      <b/>
      <sz val="10"/>
      <name val="맑은 고딕"/>
      <family val="3"/>
      <charset val="129"/>
    </font>
    <font>
      <b/>
      <sz val="9"/>
      <name val="맑은 고딕"/>
      <family val="3"/>
      <charset val="129"/>
    </font>
    <font>
      <sz val="10"/>
      <name val="맑은 고딕"/>
      <family val="3"/>
      <charset val="129"/>
    </font>
    <font>
      <b/>
      <sz val="8"/>
      <name val="맑은 고딕"/>
      <family val="3"/>
      <charset val="129"/>
    </font>
    <font>
      <sz val="8"/>
      <color indexed="55"/>
      <name val="맑은 고딕"/>
      <family val="3"/>
      <charset val="129"/>
    </font>
    <font>
      <b/>
      <sz val="11"/>
      <name val="맑은 고딕"/>
      <family val="3"/>
      <charset val="129"/>
    </font>
    <font>
      <sz val="9"/>
      <name val="돋움"/>
      <family val="3"/>
      <charset val="129"/>
    </font>
    <font>
      <sz val="10"/>
      <name val="Arial"/>
      <family val="2"/>
    </font>
    <font>
      <sz val="9"/>
      <name val="나눔고딕"/>
      <family val="3"/>
      <charset val="129"/>
    </font>
    <font>
      <b/>
      <sz val="9"/>
      <name val="나눔고딕"/>
      <family val="3"/>
      <charset val="129"/>
    </font>
    <font>
      <sz val="8"/>
      <name val="나눔고딕"/>
      <family val="3"/>
      <charset val="129"/>
    </font>
    <font>
      <b/>
      <sz val="8"/>
      <name val="나눔고딕"/>
      <family val="3"/>
      <charset val="129"/>
    </font>
    <font>
      <b/>
      <sz val="16"/>
      <name val="나눔고딕"/>
      <family val="3"/>
      <charset val="129"/>
    </font>
    <font>
      <sz val="10"/>
      <name val="나눔고딕"/>
      <family val="3"/>
      <charset val="129"/>
    </font>
    <font>
      <sz val="10"/>
      <name val="굴림체"/>
      <family val="3"/>
      <charset val="129"/>
    </font>
    <font>
      <sz val="10"/>
      <name val="돋움"/>
      <family val="3"/>
      <charset val="129"/>
    </font>
    <font>
      <b/>
      <sz val="10"/>
      <name val="굴림체"/>
      <family val="3"/>
      <charset val="129"/>
    </font>
    <font>
      <b/>
      <sz val="10"/>
      <name val="돋움"/>
      <family val="3"/>
      <charset val="129"/>
    </font>
    <font>
      <sz val="11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color rgb="FFFF0000"/>
      <name val="나눔고딕"/>
      <family val="3"/>
      <charset val="129"/>
    </font>
    <font>
      <sz val="8"/>
      <color theme="1"/>
      <name val="나눔고딕"/>
      <family val="3"/>
      <charset val="129"/>
    </font>
    <font>
      <sz val="14"/>
      <name val="돋움"/>
      <family val="3"/>
      <charset val="129"/>
    </font>
    <font>
      <b/>
      <sz val="11"/>
      <name val="굴림체"/>
      <family val="3"/>
      <charset val="129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6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62"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41" fontId="35" fillId="0" borderId="0" applyFont="0" applyFill="0" applyBorder="0" applyAlignment="0" applyProtection="0"/>
    <xf numFmtId="0" fontId="35" fillId="0" borderId="0"/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21" borderId="2" applyNumberFormat="0" applyFont="0" applyAlignment="0" applyProtection="0">
      <alignment vertical="center"/>
    </xf>
    <xf numFmtId="9" fontId="1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9" fontId="47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3" borderId="3" applyNumberFormat="0" applyAlignment="0" applyProtection="0">
      <alignment vertical="center"/>
    </xf>
    <xf numFmtId="41" fontId="1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184" fontId="35" fillId="0" borderId="0" applyFont="0" applyFill="0" applyBorder="0" applyAlignment="0" applyProtection="0"/>
    <xf numFmtId="41" fontId="1" fillId="0" borderId="0" applyFont="0" applyFill="0" applyBorder="0" applyAlignment="0" applyProtection="0"/>
    <xf numFmtId="184" fontId="35" fillId="0" borderId="0" applyFont="0" applyFill="0" applyBorder="0" applyAlignment="0" applyProtection="0"/>
    <xf numFmtId="41" fontId="47" fillId="0" borderId="0" applyFon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20" borderId="9" applyNumberFormat="0" applyAlignment="0" applyProtection="0">
      <alignment vertical="center"/>
    </xf>
    <xf numFmtId="42" fontId="1" fillId="0" borderId="0" applyFont="0" applyFill="0" applyBorder="0" applyAlignment="0" applyProtection="0"/>
    <xf numFmtId="0" fontId="47" fillId="0" borderId="0">
      <alignment vertical="center"/>
    </xf>
    <xf numFmtId="0" fontId="35" fillId="0" borderId="0"/>
    <xf numFmtId="0" fontId="5" fillId="0" borderId="0">
      <alignment vertical="center"/>
    </xf>
    <xf numFmtId="0" fontId="1" fillId="0" borderId="0">
      <alignment vertical="center"/>
    </xf>
    <xf numFmtId="0" fontId="35" fillId="0" borderId="0"/>
    <xf numFmtId="0" fontId="1" fillId="0" borderId="0"/>
    <xf numFmtId="0" fontId="47" fillId="0" borderId="0">
      <alignment vertical="center"/>
    </xf>
  </cellStyleXfs>
  <cellXfs count="892">
    <xf numFmtId="0" fontId="0" fillId="0" borderId="0" xfId="0"/>
    <xf numFmtId="0" fontId="25" fillId="24" borderId="0" xfId="0" applyFont="1" applyFill="1" applyAlignment="1">
      <alignment horizontal="center" vertical="center"/>
    </xf>
    <xf numFmtId="0" fontId="26" fillId="24" borderId="0" xfId="0" applyFont="1" applyFill="1" applyAlignment="1">
      <alignment horizontal="center" vertical="center"/>
    </xf>
    <xf numFmtId="41" fontId="26" fillId="24" borderId="0" xfId="38" applyFont="1" applyFill="1" applyAlignment="1">
      <alignment horizontal="center" vertical="center"/>
    </xf>
    <xf numFmtId="0" fontId="25" fillId="24" borderId="0" xfId="0" applyNumberFormat="1" applyFont="1" applyFill="1" applyAlignment="1">
      <alignment horizontal="center" vertical="center"/>
    </xf>
    <xf numFmtId="41" fontId="25" fillId="24" borderId="0" xfId="38" applyFont="1" applyFill="1" applyAlignment="1">
      <alignment horizontal="center" vertical="center"/>
    </xf>
    <xf numFmtId="9" fontId="25" fillId="24" borderId="0" xfId="38" applyNumberFormat="1" applyFont="1" applyFill="1" applyAlignment="1">
      <alignment horizontal="center" vertical="center"/>
    </xf>
    <xf numFmtId="41" fontId="25" fillId="24" borderId="0" xfId="0" applyNumberFormat="1" applyFont="1" applyFill="1" applyAlignment="1">
      <alignment horizontal="center" vertical="center"/>
    </xf>
    <xf numFmtId="0" fontId="25" fillId="24" borderId="0" xfId="0" applyFont="1" applyFill="1" applyAlignment="1">
      <alignment horizontal="center" vertical="center" shrinkToFit="1"/>
    </xf>
    <xf numFmtId="41" fontId="25" fillId="24" borderId="0" xfId="38" applyFont="1" applyFill="1" applyAlignment="1">
      <alignment horizontal="center" vertical="center" shrinkToFit="1"/>
    </xf>
    <xf numFmtId="0" fontId="28" fillId="24" borderId="10" xfId="0" applyFont="1" applyFill="1" applyBorder="1" applyAlignment="1">
      <alignment horizontal="center" vertical="center" shrinkToFit="1"/>
    </xf>
    <xf numFmtId="0" fontId="30" fillId="24" borderId="0" xfId="0" applyFont="1" applyFill="1" applyAlignment="1">
      <alignment horizontal="center" vertical="center"/>
    </xf>
    <xf numFmtId="0" fontId="30" fillId="24" borderId="11" xfId="0" applyFont="1" applyFill="1" applyBorder="1" applyAlignment="1">
      <alignment vertical="center" shrinkToFit="1"/>
    </xf>
    <xf numFmtId="0" fontId="25" fillId="24" borderId="0" xfId="0" applyFont="1" applyFill="1" applyAlignment="1">
      <alignment vertical="center" shrinkToFit="1"/>
    </xf>
    <xf numFmtId="41" fontId="25" fillId="24" borderId="0" xfId="38" applyFont="1" applyFill="1" applyAlignment="1">
      <alignment vertical="center" shrinkToFit="1"/>
    </xf>
    <xf numFmtId="41" fontId="25" fillId="24" borderId="0" xfId="38" applyFont="1" applyFill="1" applyAlignment="1">
      <alignment vertical="center"/>
    </xf>
    <xf numFmtId="0" fontId="29" fillId="24" borderId="0" xfId="0" applyFont="1" applyFill="1" applyBorder="1" applyAlignment="1">
      <alignment horizontal="right" vertical="center"/>
    </xf>
    <xf numFmtId="9" fontId="29" fillId="24" borderId="0" xfId="0" applyNumberFormat="1" applyFont="1" applyFill="1" applyBorder="1" applyAlignment="1">
      <alignment horizontal="right" vertical="center"/>
    </xf>
    <xf numFmtId="0" fontId="29" fillId="24" borderId="0" xfId="0" applyFont="1" applyFill="1" applyBorder="1" applyAlignment="1">
      <alignment horizontal="center" vertical="center"/>
    </xf>
    <xf numFmtId="41" fontId="31" fillId="24" borderId="12" xfId="38" applyFont="1" applyFill="1" applyBorder="1" applyAlignment="1">
      <alignment horizontal="right" vertical="center"/>
    </xf>
    <xf numFmtId="41" fontId="31" fillId="24" borderId="12" xfId="38" applyFont="1" applyFill="1" applyBorder="1" applyAlignment="1">
      <alignment horizontal="center" vertical="center"/>
    </xf>
    <xf numFmtId="0" fontId="29" fillId="24" borderId="0" xfId="0" applyFont="1" applyFill="1"/>
    <xf numFmtId="41" fontId="29" fillId="24" borderId="0" xfId="38" applyFont="1" applyFill="1" applyBorder="1" applyAlignment="1">
      <alignment horizontal="right" vertical="center"/>
    </xf>
    <xf numFmtId="0" fontId="32" fillId="24" borderId="0" xfId="0" applyFont="1" applyFill="1" applyAlignment="1">
      <alignment horizontal="center" vertical="center"/>
    </xf>
    <xf numFmtId="41" fontId="33" fillId="24" borderId="10" xfId="38" applyFont="1" applyFill="1" applyBorder="1" applyAlignment="1">
      <alignment horizontal="center" vertical="center" shrinkToFit="1"/>
    </xf>
    <xf numFmtId="41" fontId="24" fillId="24" borderId="11" xfId="0" applyNumberFormat="1" applyFont="1" applyFill="1" applyBorder="1" applyAlignment="1">
      <alignment vertical="center" shrinkToFit="1"/>
    </xf>
    <xf numFmtId="41" fontId="24" fillId="24" borderId="11" xfId="38" applyFont="1" applyFill="1" applyBorder="1" applyAlignment="1">
      <alignment vertical="center" shrinkToFit="1"/>
    </xf>
    <xf numFmtId="176" fontId="24" fillId="24" borderId="11" xfId="38" applyNumberFormat="1" applyFont="1" applyFill="1" applyBorder="1" applyAlignment="1">
      <alignment vertical="center"/>
    </xf>
    <xf numFmtId="9" fontId="33" fillId="24" borderId="14" xfId="38" applyNumberFormat="1" applyFont="1" applyFill="1" applyBorder="1" applyAlignment="1">
      <alignment horizontal="center" vertical="center"/>
    </xf>
    <xf numFmtId="176" fontId="24" fillId="24" borderId="11" xfId="38" applyNumberFormat="1" applyFont="1" applyFill="1" applyBorder="1" applyAlignment="1">
      <alignment horizontal="right" vertical="center"/>
    </xf>
    <xf numFmtId="9" fontId="24" fillId="24" borderId="11" xfId="38" applyNumberFormat="1" applyFont="1" applyFill="1" applyBorder="1" applyAlignment="1">
      <alignment horizontal="center" vertical="center"/>
    </xf>
    <xf numFmtId="176" fontId="24" fillId="24" borderId="17" xfId="38" applyNumberFormat="1" applyFont="1" applyFill="1" applyBorder="1" applyAlignment="1">
      <alignment horizontal="right" vertical="center"/>
    </xf>
    <xf numFmtId="9" fontId="24" fillId="24" borderId="17" xfId="38" applyNumberFormat="1" applyFont="1" applyFill="1" applyBorder="1" applyAlignment="1">
      <alignment horizontal="center" vertical="center"/>
    </xf>
    <xf numFmtId="0" fontId="23" fillId="24" borderId="0" xfId="0" applyFont="1" applyFill="1" applyAlignment="1">
      <alignment horizontal="center" vertical="center"/>
    </xf>
    <xf numFmtId="0" fontId="23" fillId="24" borderId="0" xfId="0" applyFont="1" applyFill="1"/>
    <xf numFmtId="0" fontId="23" fillId="0" borderId="0" xfId="0" applyFont="1" applyFill="1" applyBorder="1" applyAlignment="1">
      <alignment horizontal="center" vertical="center"/>
    </xf>
    <xf numFmtId="0" fontId="23" fillId="24" borderId="0" xfId="0" applyFont="1" applyFill="1" applyBorder="1" applyAlignment="1">
      <alignment horizontal="center" vertical="center"/>
    </xf>
    <xf numFmtId="41" fontId="22" fillId="0" borderId="12" xfId="38" applyFont="1" applyFill="1" applyBorder="1" applyAlignment="1">
      <alignment horizontal="right" vertical="center"/>
    </xf>
    <xf numFmtId="176" fontId="5" fillId="25" borderId="11" xfId="38" applyNumberFormat="1" applyFont="1" applyFill="1" applyBorder="1" applyAlignment="1">
      <alignment horizontal="right" vertical="center" wrapText="1"/>
    </xf>
    <xf numFmtId="9" fontId="24" fillId="25" borderId="11" xfId="38" applyNumberFormat="1" applyFont="1" applyFill="1" applyBorder="1" applyAlignment="1">
      <alignment horizontal="center" vertical="center"/>
    </xf>
    <xf numFmtId="176" fontId="24" fillId="25" borderId="11" xfId="38" applyNumberFormat="1" applyFont="1" applyFill="1" applyBorder="1" applyAlignment="1">
      <alignment vertical="center"/>
    </xf>
    <xf numFmtId="176" fontId="24" fillId="25" borderId="11" xfId="38" applyNumberFormat="1" applyFont="1" applyFill="1" applyBorder="1" applyAlignment="1">
      <alignment horizontal="right" vertical="center"/>
    </xf>
    <xf numFmtId="42" fontId="30" fillId="25" borderId="18" xfId="0" applyNumberFormat="1" applyFont="1" applyFill="1" applyBorder="1" applyAlignment="1">
      <alignment vertical="center"/>
    </xf>
    <xf numFmtId="41" fontId="24" fillId="25" borderId="18" xfId="38" applyFont="1" applyFill="1" applyBorder="1" applyAlignment="1">
      <alignment vertical="center"/>
    </xf>
    <xf numFmtId="9" fontId="24" fillId="25" borderId="11" xfId="31" applyNumberFormat="1" applyFont="1" applyFill="1" applyBorder="1" applyAlignment="1">
      <alignment horizontal="right" vertical="center" indent="1"/>
    </xf>
    <xf numFmtId="42" fontId="30" fillId="25" borderId="11" xfId="0" applyNumberFormat="1" applyFont="1" applyFill="1" applyBorder="1" applyAlignment="1">
      <alignment vertical="center"/>
    </xf>
    <xf numFmtId="41" fontId="22" fillId="25" borderId="19" xfId="38" applyFont="1" applyFill="1" applyBorder="1" applyAlignment="1">
      <alignment horizontal="right" vertical="center"/>
    </xf>
    <xf numFmtId="41" fontId="22" fillId="25" borderId="12" xfId="38" applyFont="1" applyFill="1" applyBorder="1" applyAlignment="1">
      <alignment horizontal="right" vertical="center"/>
    </xf>
    <xf numFmtId="41" fontId="22" fillId="25" borderId="20" xfId="38" applyFont="1" applyFill="1" applyBorder="1" applyAlignment="1">
      <alignment vertical="center"/>
    </xf>
    <xf numFmtId="41" fontId="22" fillId="25" borderId="21" xfId="38" applyFont="1" applyFill="1" applyBorder="1" applyAlignment="1">
      <alignment horizontal="right" vertical="center"/>
    </xf>
    <xf numFmtId="41" fontId="22" fillId="25" borderId="12" xfId="38" quotePrefix="1" applyFont="1" applyFill="1" applyBorder="1" applyAlignment="1">
      <alignment horizontal="center" vertical="center"/>
    </xf>
    <xf numFmtId="41" fontId="22" fillId="25" borderId="12" xfId="38" applyFont="1" applyFill="1" applyBorder="1" applyAlignment="1">
      <alignment horizontal="center" vertical="center"/>
    </xf>
    <xf numFmtId="41" fontId="22" fillId="25" borderId="10" xfId="38" applyFont="1" applyFill="1" applyBorder="1" applyAlignment="1">
      <alignment horizontal="left" vertical="center"/>
    </xf>
    <xf numFmtId="0" fontId="23" fillId="25" borderId="0" xfId="0" applyFont="1" applyFill="1" applyBorder="1" applyAlignment="1">
      <alignment horizontal="center" vertical="center"/>
    </xf>
    <xf numFmtId="41" fontId="22" fillId="25" borderId="22" xfId="38" applyFont="1" applyFill="1" applyBorder="1" applyAlignment="1">
      <alignment horizontal="right" vertical="center"/>
    </xf>
    <xf numFmtId="41" fontId="22" fillId="25" borderId="22" xfId="38" quotePrefix="1" applyFont="1" applyFill="1" applyBorder="1" applyAlignment="1">
      <alignment horizontal="center" vertical="center"/>
    </xf>
    <xf numFmtId="41" fontId="23" fillId="25" borderId="0" xfId="38" applyFont="1" applyFill="1" applyBorder="1" applyAlignment="1">
      <alignment horizontal="right" vertical="center"/>
    </xf>
    <xf numFmtId="41" fontId="23" fillId="25" borderId="0" xfId="38" applyFont="1" applyFill="1" applyBorder="1" applyAlignment="1">
      <alignment horizontal="center" vertical="center"/>
    </xf>
    <xf numFmtId="41" fontId="24" fillId="25" borderId="18" xfId="54" applyNumberFormat="1" applyFont="1" applyFill="1" applyBorder="1" applyAlignment="1">
      <alignment vertical="center"/>
    </xf>
    <xf numFmtId="41" fontId="23" fillId="25" borderId="18" xfId="38" applyFont="1" applyFill="1" applyBorder="1" applyAlignment="1">
      <alignment horizontal="center" vertical="center"/>
    </xf>
    <xf numFmtId="41" fontId="23" fillId="24" borderId="0" xfId="38" applyFont="1" applyFill="1" applyAlignment="1">
      <alignment horizontal="center" vertical="center"/>
    </xf>
    <xf numFmtId="41" fontId="23" fillId="0" borderId="0" xfId="38" applyFont="1" applyFill="1" applyBorder="1" applyAlignment="1">
      <alignment horizontal="center" vertical="center"/>
    </xf>
    <xf numFmtId="41" fontId="23" fillId="25" borderId="0" xfId="38" applyFont="1" applyFill="1" applyBorder="1"/>
    <xf numFmtId="0" fontId="34" fillId="0" borderId="0" xfId="0" applyFont="1"/>
    <xf numFmtId="0" fontId="23" fillId="25" borderId="0" xfId="0" applyFont="1" applyFill="1" applyBorder="1"/>
    <xf numFmtId="0" fontId="37" fillId="24" borderId="0" xfId="0" applyFont="1" applyFill="1" applyBorder="1" applyAlignment="1">
      <alignment horizontal="center" vertical="center"/>
    </xf>
    <xf numFmtId="42" fontId="23" fillId="25" borderId="11" xfId="0" applyNumberFormat="1" applyFont="1" applyFill="1" applyBorder="1" applyAlignment="1">
      <alignment vertical="center"/>
    </xf>
    <xf numFmtId="41" fontId="28" fillId="24" borderId="20" xfId="38" applyFont="1" applyFill="1" applyBorder="1" applyAlignment="1">
      <alignment horizontal="center" vertical="center"/>
    </xf>
    <xf numFmtId="41" fontId="30" fillId="24" borderId="15" xfId="38" applyFont="1" applyFill="1" applyBorder="1" applyAlignment="1">
      <alignment vertical="center"/>
    </xf>
    <xf numFmtId="41" fontId="30" fillId="24" borderId="16" xfId="38" applyFont="1" applyFill="1" applyBorder="1" applyAlignment="1">
      <alignment vertical="center"/>
    </xf>
    <xf numFmtId="41" fontId="30" fillId="25" borderId="15" xfId="38" applyFont="1" applyFill="1" applyBorder="1" applyAlignment="1">
      <alignment vertical="center"/>
    </xf>
    <xf numFmtId="9" fontId="33" fillId="24" borderId="13" xfId="31" applyFont="1" applyFill="1" applyBorder="1" applyAlignment="1">
      <alignment horizontal="center" vertical="center"/>
    </xf>
    <xf numFmtId="9" fontId="24" fillId="24" borderId="11" xfId="31" applyFont="1" applyFill="1" applyBorder="1" applyAlignment="1">
      <alignment horizontal="center" vertical="center"/>
    </xf>
    <xf numFmtId="41" fontId="23" fillId="24" borderId="0" xfId="38" applyFont="1" applyFill="1" applyBorder="1" applyAlignment="1"/>
    <xf numFmtId="41" fontId="29" fillId="24" borderId="0" xfId="38" applyFont="1" applyFill="1" applyAlignment="1">
      <alignment horizontal="right" vertical="center"/>
    </xf>
    <xf numFmtId="9" fontId="29" fillId="24" borderId="0" xfId="31" applyNumberFormat="1" applyFont="1" applyFill="1" applyAlignment="1">
      <alignment horizontal="right" vertical="center"/>
    </xf>
    <xf numFmtId="41" fontId="29" fillId="24" borderId="0" xfId="38" applyFont="1" applyFill="1" applyBorder="1" applyAlignment="1">
      <alignment horizontal="center" vertical="center"/>
    </xf>
    <xf numFmtId="0" fontId="29" fillId="24" borderId="0" xfId="0" applyFont="1" applyFill="1" applyBorder="1" applyAlignment="1">
      <alignment horizontal="center" vertical="center" shrinkToFit="1"/>
    </xf>
    <xf numFmtId="0" fontId="29" fillId="24" borderId="0" xfId="0" applyFont="1" applyFill="1" applyAlignment="1">
      <alignment vertical="center"/>
    </xf>
    <xf numFmtId="0" fontId="23" fillId="24" borderId="0" xfId="0" applyFont="1" applyFill="1" applyBorder="1" applyAlignment="1"/>
    <xf numFmtId="41" fontId="23" fillId="24" borderId="0" xfId="38" applyFont="1" applyFill="1" applyBorder="1" applyAlignment="1">
      <alignment shrinkToFit="1"/>
    </xf>
    <xf numFmtId="41" fontId="29" fillId="24" borderId="0" xfId="38" applyNumberFormat="1" applyFont="1" applyFill="1" applyBorder="1" applyAlignment="1">
      <alignment horizontal="center" vertical="center"/>
    </xf>
    <xf numFmtId="0" fontId="23" fillId="25" borderId="0" xfId="0" applyFont="1" applyFill="1"/>
    <xf numFmtId="0" fontId="23" fillId="25" borderId="0" xfId="0" applyFont="1" applyFill="1" applyAlignment="1">
      <alignment vertical="center"/>
    </xf>
    <xf numFmtId="41" fontId="23" fillId="25" borderId="0" xfId="38" applyFont="1" applyFill="1"/>
    <xf numFmtId="41" fontId="23" fillId="25" borderId="0" xfId="38" applyFont="1" applyFill="1" applyAlignment="1">
      <alignment vertical="center"/>
    </xf>
    <xf numFmtId="0" fontId="23" fillId="25" borderId="0" xfId="0" applyFont="1" applyFill="1" applyBorder="1" applyAlignment="1">
      <alignment vertical="center"/>
    </xf>
    <xf numFmtId="41" fontId="23" fillId="25" borderId="0" xfId="38" applyFont="1" applyFill="1" applyBorder="1" applyAlignment="1">
      <alignment vertical="center" shrinkToFit="1"/>
    </xf>
    <xf numFmtId="41" fontId="23" fillId="25" borderId="0" xfId="38" applyFont="1" applyFill="1" applyBorder="1" applyAlignment="1">
      <alignment horizontal="right"/>
    </xf>
    <xf numFmtId="9" fontId="23" fillId="25" borderId="0" xfId="31" applyNumberFormat="1" applyFont="1" applyFill="1" applyBorder="1" applyAlignment="1">
      <alignment horizontal="right"/>
    </xf>
    <xf numFmtId="0" fontId="23" fillId="25" borderId="0" xfId="0" applyFont="1" applyFill="1" applyBorder="1" applyAlignment="1">
      <alignment horizontal="right"/>
    </xf>
    <xf numFmtId="0" fontId="23" fillId="25" borderId="0" xfId="0" applyFont="1" applyFill="1" applyBorder="1" applyAlignment="1">
      <alignment horizontal="center" shrinkToFit="1"/>
    </xf>
    <xf numFmtId="41" fontId="23" fillId="25" borderId="0" xfId="38" applyFont="1" applyFill="1" applyBorder="1" applyAlignment="1">
      <alignment horizontal="center"/>
    </xf>
    <xf numFmtId="0" fontId="23" fillId="25" borderId="25" xfId="0" applyFont="1" applyFill="1" applyBorder="1"/>
    <xf numFmtId="0" fontId="37" fillId="25" borderId="0" xfId="0" applyFont="1" applyFill="1" applyBorder="1" applyAlignment="1">
      <alignment horizontal="left" vertical="center" shrinkToFit="1"/>
    </xf>
    <xf numFmtId="41" fontId="37" fillId="24" borderId="0" xfId="38" applyFont="1" applyFill="1" applyBorder="1" applyAlignment="1">
      <alignment horizontal="right" vertical="center"/>
    </xf>
    <xf numFmtId="41" fontId="37" fillId="24" borderId="0" xfId="38" applyFont="1" applyFill="1" applyBorder="1" applyAlignment="1">
      <alignment horizontal="center" vertical="center"/>
    </xf>
    <xf numFmtId="41" fontId="37" fillId="24" borderId="0" xfId="38" applyNumberFormat="1" applyFont="1" applyFill="1" applyBorder="1" applyAlignment="1">
      <alignment horizontal="center" vertical="center"/>
    </xf>
    <xf numFmtId="41" fontId="36" fillId="25" borderId="0" xfId="38" applyFont="1" applyFill="1" applyBorder="1" applyAlignment="1">
      <alignment horizontal="right" vertical="center"/>
    </xf>
    <xf numFmtId="0" fontId="23" fillId="24" borderId="0" xfId="0" applyFont="1" applyFill="1" applyBorder="1" applyAlignment="1">
      <alignment horizontal="left" vertical="center"/>
    </xf>
    <xf numFmtId="182" fontId="23" fillId="24" borderId="0" xfId="38" applyNumberFormat="1" applyFont="1" applyFill="1" applyBorder="1" applyAlignment="1">
      <alignment horizontal="left" vertical="center" wrapText="1"/>
    </xf>
    <xf numFmtId="9" fontId="23" fillId="24" borderId="0" xfId="0" applyNumberFormat="1" applyFont="1" applyFill="1" applyBorder="1" applyAlignment="1">
      <alignment horizontal="center" vertical="center"/>
    </xf>
    <xf numFmtId="41" fontId="23" fillId="24" borderId="0" xfId="38" applyNumberFormat="1" applyFont="1" applyFill="1" applyBorder="1" applyAlignment="1">
      <alignment horizontal="center" vertical="center"/>
    </xf>
    <xf numFmtId="41" fontId="23" fillId="24" borderId="0" xfId="38" applyFont="1" applyFill="1" applyBorder="1" applyAlignment="1">
      <alignment horizontal="left" vertical="center" wrapText="1"/>
    </xf>
    <xf numFmtId="41" fontId="38" fillId="25" borderId="26" xfId="38" applyFont="1" applyFill="1" applyBorder="1" applyAlignment="1">
      <alignment horizontal="left" vertical="center"/>
    </xf>
    <xf numFmtId="41" fontId="38" fillId="25" borderId="19" xfId="38" applyFont="1" applyFill="1" applyBorder="1" applyAlignment="1">
      <alignment horizontal="right" vertical="center"/>
    </xf>
    <xf numFmtId="41" fontId="38" fillId="25" borderId="19" xfId="38" quotePrefix="1" applyFont="1" applyFill="1" applyBorder="1" applyAlignment="1">
      <alignment horizontal="center" vertical="center"/>
    </xf>
    <xf numFmtId="41" fontId="38" fillId="25" borderId="19" xfId="38" quotePrefix="1" applyNumberFormat="1" applyFont="1" applyFill="1" applyBorder="1" applyAlignment="1">
      <alignment horizontal="center" vertical="center"/>
    </xf>
    <xf numFmtId="41" fontId="38" fillId="25" borderId="19" xfId="38" applyFont="1" applyFill="1" applyBorder="1" applyAlignment="1">
      <alignment horizontal="center" vertical="center"/>
    </xf>
    <xf numFmtId="0" fontId="38" fillId="25" borderId="19" xfId="0" applyFont="1" applyFill="1" applyBorder="1" applyAlignment="1">
      <alignment horizontal="center" vertical="center"/>
    </xf>
    <xf numFmtId="41" fontId="38" fillId="25" borderId="27" xfId="38" applyFont="1" applyFill="1" applyBorder="1" applyAlignment="1">
      <alignment horizontal="right" vertical="center"/>
    </xf>
    <xf numFmtId="41" fontId="38" fillId="25" borderId="28" xfId="38" applyFont="1" applyFill="1" applyBorder="1" applyAlignment="1">
      <alignment horizontal="left" vertical="center"/>
    </xf>
    <xf numFmtId="41" fontId="38" fillId="25" borderId="29" xfId="38" applyFont="1" applyFill="1" applyBorder="1" applyAlignment="1">
      <alignment horizontal="right" vertical="center"/>
    </xf>
    <xf numFmtId="41" fontId="38" fillId="24" borderId="29" xfId="38" quotePrefix="1" applyFont="1" applyFill="1" applyBorder="1" applyAlignment="1">
      <alignment horizontal="center" vertical="center"/>
    </xf>
    <xf numFmtId="41" fontId="38" fillId="24" borderId="29" xfId="38" applyFont="1" applyFill="1" applyBorder="1" applyAlignment="1">
      <alignment horizontal="center" vertical="center"/>
    </xf>
    <xf numFmtId="0" fontId="38" fillId="25" borderId="29" xfId="0" applyFont="1" applyFill="1" applyBorder="1" applyAlignment="1">
      <alignment horizontal="center" vertical="center"/>
    </xf>
    <xf numFmtId="41" fontId="38" fillId="24" borderId="30" xfId="38" applyFont="1" applyFill="1" applyBorder="1" applyAlignment="1">
      <alignment horizontal="right" vertical="center"/>
    </xf>
    <xf numFmtId="0" fontId="38" fillId="25" borderId="28" xfId="0" applyFont="1" applyFill="1" applyBorder="1" applyAlignment="1">
      <alignment horizontal="left" vertical="center"/>
    </xf>
    <xf numFmtId="41" fontId="38" fillId="25" borderId="29" xfId="38" applyNumberFormat="1" applyFont="1" applyFill="1" applyBorder="1" applyAlignment="1">
      <alignment horizontal="center" vertical="center"/>
    </xf>
    <xf numFmtId="0" fontId="38" fillId="25" borderId="31" xfId="0" applyFont="1" applyFill="1" applyBorder="1" applyAlignment="1">
      <alignment horizontal="left" vertical="center"/>
    </xf>
    <xf numFmtId="41" fontId="38" fillId="25" borderId="21" xfId="38" applyFont="1" applyFill="1" applyBorder="1" applyAlignment="1">
      <alignment horizontal="right" vertical="center"/>
    </xf>
    <xf numFmtId="41" fontId="38" fillId="25" borderId="21" xfId="38" quotePrefix="1" applyFont="1" applyFill="1" applyBorder="1" applyAlignment="1">
      <alignment horizontal="center" vertical="center"/>
    </xf>
    <xf numFmtId="41" fontId="38" fillId="25" borderId="21" xfId="38" applyNumberFormat="1" applyFont="1" applyFill="1" applyBorder="1" applyAlignment="1">
      <alignment horizontal="center" vertical="center"/>
    </xf>
    <xf numFmtId="41" fontId="38" fillId="25" borderId="21" xfId="38" applyFont="1" applyFill="1" applyBorder="1" applyAlignment="1">
      <alignment horizontal="center" vertical="center"/>
    </xf>
    <xf numFmtId="0" fontId="38" fillId="25" borderId="21" xfId="0" applyFont="1" applyFill="1" applyBorder="1" applyAlignment="1">
      <alignment horizontal="center" vertical="center"/>
    </xf>
    <xf numFmtId="41" fontId="38" fillId="24" borderId="32" xfId="38" applyFont="1" applyFill="1" applyBorder="1" applyAlignment="1">
      <alignment horizontal="right" vertical="center"/>
    </xf>
    <xf numFmtId="0" fontId="38" fillId="25" borderId="26" xfId="0" applyFont="1" applyFill="1" applyBorder="1" applyAlignment="1">
      <alignment horizontal="left" vertical="center"/>
    </xf>
    <xf numFmtId="41" fontId="38" fillId="25" borderId="19" xfId="38" applyNumberFormat="1" applyFont="1" applyFill="1" applyBorder="1" applyAlignment="1">
      <alignment horizontal="center" vertical="center"/>
    </xf>
    <xf numFmtId="42" fontId="38" fillId="25" borderId="26" xfId="0" applyNumberFormat="1" applyFont="1" applyFill="1" applyBorder="1" applyAlignment="1">
      <alignment horizontal="left" vertical="center"/>
    </xf>
    <xf numFmtId="42" fontId="38" fillId="25" borderId="28" xfId="0" applyNumberFormat="1" applyFont="1" applyFill="1" applyBorder="1" applyAlignment="1">
      <alignment horizontal="left" vertical="center"/>
    </xf>
    <xf numFmtId="41" fontId="38" fillId="25" borderId="29" xfId="38" quotePrefix="1" applyFont="1" applyFill="1" applyBorder="1" applyAlignment="1">
      <alignment horizontal="right" vertical="center"/>
    </xf>
    <xf numFmtId="41" fontId="38" fillId="25" borderId="29" xfId="38" quotePrefix="1" applyFont="1" applyFill="1" applyBorder="1" applyAlignment="1">
      <alignment horizontal="center" vertical="center"/>
    </xf>
    <xf numFmtId="41" fontId="38" fillId="25" borderId="29" xfId="38" applyFont="1" applyFill="1" applyBorder="1" applyAlignment="1">
      <alignment horizontal="center" vertical="center"/>
    </xf>
    <xf numFmtId="41" fontId="38" fillId="25" borderId="30" xfId="38" applyFont="1" applyFill="1" applyBorder="1" applyAlignment="1">
      <alignment horizontal="right" vertical="center"/>
    </xf>
    <xf numFmtId="42" fontId="38" fillId="25" borderId="31" xfId="0" applyNumberFormat="1" applyFont="1" applyFill="1" applyBorder="1" applyAlignment="1">
      <alignment horizontal="left" vertical="center"/>
    </xf>
    <xf numFmtId="41" fontId="38" fillId="25" borderId="21" xfId="38" quotePrefix="1" applyFont="1" applyFill="1" applyBorder="1" applyAlignment="1">
      <alignment horizontal="right" vertical="center"/>
    </xf>
    <xf numFmtId="41" fontId="38" fillId="25" borderId="32" xfId="38" applyFont="1" applyFill="1" applyBorder="1" applyAlignment="1">
      <alignment horizontal="right" vertical="center"/>
    </xf>
    <xf numFmtId="41" fontId="38" fillId="25" borderId="24" xfId="38" applyFont="1" applyFill="1" applyBorder="1" applyAlignment="1">
      <alignment horizontal="left" vertical="center"/>
    </xf>
    <xf numFmtId="41" fontId="38" fillId="25" borderId="22" xfId="38" applyFont="1" applyFill="1" applyBorder="1" applyAlignment="1">
      <alignment horizontal="center" vertical="center"/>
    </xf>
    <xf numFmtId="41" fontId="38" fillId="25" borderId="23" xfId="38" applyFont="1" applyFill="1" applyBorder="1" applyAlignment="1">
      <alignment horizontal="right" vertical="center"/>
    </xf>
    <xf numFmtId="41" fontId="38" fillId="25" borderId="31" xfId="38" applyFont="1" applyFill="1" applyBorder="1" applyAlignment="1">
      <alignment horizontal="left" vertical="center"/>
    </xf>
    <xf numFmtId="41" fontId="38" fillId="0" borderId="12" xfId="38" applyFont="1" applyFill="1" applyBorder="1" applyAlignment="1">
      <alignment vertical="center"/>
    </xf>
    <xf numFmtId="41" fontId="38" fillId="0" borderId="19" xfId="38" quotePrefix="1" applyFont="1" applyFill="1" applyBorder="1" applyAlignment="1">
      <alignment horizontal="center" vertical="center"/>
    </xf>
    <xf numFmtId="41" fontId="38" fillId="0" borderId="12" xfId="38" applyNumberFormat="1" applyFont="1" applyFill="1" applyBorder="1" applyAlignment="1">
      <alignment vertical="center"/>
    </xf>
    <xf numFmtId="41" fontId="38" fillId="0" borderId="12" xfId="38" quotePrefix="1" applyNumberFormat="1" applyFont="1" applyFill="1" applyBorder="1" applyAlignment="1">
      <alignment horizontal="center" vertical="center"/>
    </xf>
    <xf numFmtId="41" fontId="38" fillId="0" borderId="12" xfId="38" applyFont="1" applyFill="1" applyBorder="1" applyAlignment="1">
      <alignment horizontal="center" vertical="center"/>
    </xf>
    <xf numFmtId="41" fontId="38" fillId="0" borderId="22" xfId="38" applyFont="1" applyFill="1" applyBorder="1" applyAlignment="1">
      <alignment horizontal="center" vertical="center"/>
    </xf>
    <xf numFmtId="41" fontId="38" fillId="0" borderId="20" xfId="38" applyFont="1" applyFill="1" applyBorder="1" applyAlignment="1">
      <alignment horizontal="right" vertical="center"/>
    </xf>
    <xf numFmtId="41" fontId="38" fillId="25" borderId="12" xfId="38" applyFont="1" applyFill="1" applyBorder="1" applyAlignment="1">
      <alignment vertical="center"/>
    </xf>
    <xf numFmtId="41" fontId="38" fillId="25" borderId="12" xfId="38" quotePrefix="1" applyFont="1" applyFill="1" applyBorder="1" applyAlignment="1">
      <alignment horizontal="center" vertical="center"/>
    </xf>
    <xf numFmtId="41" fontId="38" fillId="25" borderId="12" xfId="38" applyNumberFormat="1" applyFont="1" applyFill="1" applyBorder="1" applyAlignment="1">
      <alignment vertical="center"/>
    </xf>
    <xf numFmtId="41" fontId="38" fillId="25" borderId="12" xfId="38" quotePrefix="1" applyNumberFormat="1" applyFont="1" applyFill="1" applyBorder="1" applyAlignment="1">
      <alignment horizontal="center" vertical="center"/>
    </xf>
    <xf numFmtId="0" fontId="38" fillId="25" borderId="12" xfId="0" applyFont="1" applyFill="1" applyBorder="1" applyAlignment="1">
      <alignment horizontal="center" vertical="center"/>
    </xf>
    <xf numFmtId="41" fontId="38" fillId="25" borderId="20" xfId="38" applyNumberFormat="1" applyFont="1" applyFill="1" applyBorder="1" applyAlignment="1">
      <alignment horizontal="right" vertical="center"/>
    </xf>
    <xf numFmtId="41" fontId="38" fillId="25" borderId="12" xfId="38" applyNumberFormat="1" applyFont="1" applyFill="1" applyBorder="1" applyAlignment="1">
      <alignment horizontal="right" vertical="center"/>
    </xf>
    <xf numFmtId="41" fontId="38" fillId="25" borderId="12" xfId="38" applyNumberFormat="1" applyFont="1" applyFill="1" applyBorder="1" applyAlignment="1">
      <alignment horizontal="center" vertical="center"/>
    </xf>
    <xf numFmtId="41" fontId="38" fillId="25" borderId="12" xfId="38" applyFont="1" applyFill="1" applyBorder="1" applyAlignment="1">
      <alignment horizontal="center" vertical="center"/>
    </xf>
    <xf numFmtId="41" fontId="38" fillId="25" borderId="20" xfId="38" applyFont="1" applyFill="1" applyBorder="1" applyAlignment="1">
      <alignment horizontal="right" vertical="center"/>
    </xf>
    <xf numFmtId="41" fontId="38" fillId="25" borderId="26" xfId="0" applyNumberFormat="1" applyFont="1" applyFill="1" applyBorder="1" applyAlignment="1">
      <alignment horizontal="left" vertical="center"/>
    </xf>
    <xf numFmtId="41" fontId="38" fillId="25" borderId="19" xfId="38" applyNumberFormat="1" applyFont="1" applyFill="1" applyBorder="1" applyAlignment="1">
      <alignment horizontal="right" vertical="center"/>
    </xf>
    <xf numFmtId="41" fontId="38" fillId="25" borderId="31" xfId="0" applyNumberFormat="1" applyFont="1" applyFill="1" applyBorder="1" applyAlignment="1">
      <alignment horizontal="left" vertical="center"/>
    </xf>
    <xf numFmtId="41" fontId="38" fillId="25" borderId="21" xfId="38" applyNumberFormat="1" applyFont="1" applyFill="1" applyBorder="1" applyAlignment="1">
      <alignment horizontal="right" vertical="center"/>
    </xf>
    <xf numFmtId="41" fontId="38" fillId="25" borderId="21" xfId="38" quotePrefix="1" applyNumberFormat="1" applyFont="1" applyFill="1" applyBorder="1" applyAlignment="1">
      <alignment horizontal="center" vertical="center"/>
    </xf>
    <xf numFmtId="41" fontId="38" fillId="25" borderId="26" xfId="38" applyNumberFormat="1" applyFont="1" applyFill="1" applyBorder="1" applyAlignment="1">
      <alignment horizontal="left" vertical="center"/>
    </xf>
    <xf numFmtId="41" fontId="38" fillId="25" borderId="33" xfId="0" applyNumberFormat="1" applyFont="1" applyFill="1" applyBorder="1" applyAlignment="1">
      <alignment horizontal="left" vertical="center"/>
    </xf>
    <xf numFmtId="41" fontId="38" fillId="25" borderId="34" xfId="38" applyNumberFormat="1" applyFont="1" applyFill="1" applyBorder="1" applyAlignment="1">
      <alignment horizontal="right" vertical="center"/>
    </xf>
    <xf numFmtId="41" fontId="38" fillId="25" borderId="34" xfId="38" quotePrefix="1" applyNumberFormat="1" applyFont="1" applyFill="1" applyBorder="1" applyAlignment="1">
      <alignment horizontal="center" vertical="center"/>
    </xf>
    <xf numFmtId="41" fontId="38" fillId="25" borderId="34" xfId="38" applyNumberFormat="1" applyFont="1" applyFill="1" applyBorder="1" applyAlignment="1">
      <alignment horizontal="center" vertical="center"/>
    </xf>
    <xf numFmtId="41" fontId="38" fillId="25" borderId="34" xfId="38" applyFont="1" applyFill="1" applyBorder="1" applyAlignment="1">
      <alignment horizontal="center" vertical="center"/>
    </xf>
    <xf numFmtId="41" fontId="38" fillId="25" borderId="35" xfId="38" applyFont="1" applyFill="1" applyBorder="1" applyAlignment="1">
      <alignment horizontal="right" vertical="center"/>
    </xf>
    <xf numFmtId="41" fontId="38" fillId="25" borderId="33" xfId="38" applyFont="1" applyFill="1" applyBorder="1" applyAlignment="1">
      <alignment horizontal="left" vertical="center"/>
    </xf>
    <xf numFmtId="41" fontId="38" fillId="25" borderId="34" xfId="38" applyFont="1" applyFill="1" applyBorder="1" applyAlignment="1">
      <alignment horizontal="right" vertical="center"/>
    </xf>
    <xf numFmtId="41" fontId="38" fillId="25" borderId="34" xfId="38" quotePrefix="1" applyFont="1" applyFill="1" applyBorder="1" applyAlignment="1">
      <alignment horizontal="center" vertical="center"/>
    </xf>
    <xf numFmtId="41" fontId="38" fillId="25" borderId="0" xfId="38" applyFont="1" applyFill="1" applyBorder="1" applyAlignment="1">
      <alignment horizontal="center" vertical="center"/>
    </xf>
    <xf numFmtId="41" fontId="38" fillId="25" borderId="10" xfId="38" applyFont="1" applyFill="1" applyBorder="1" applyAlignment="1">
      <alignment horizontal="left" vertical="center"/>
    </xf>
    <xf numFmtId="41" fontId="38" fillId="25" borderId="12" xfId="38" applyFont="1" applyFill="1" applyBorder="1" applyAlignment="1">
      <alignment horizontal="right" vertical="center"/>
    </xf>
    <xf numFmtId="183" fontId="38" fillId="24" borderId="12" xfId="38" quotePrefix="1" applyNumberFormat="1" applyFont="1" applyFill="1" applyBorder="1" applyAlignment="1">
      <alignment horizontal="center" vertical="center"/>
    </xf>
    <xf numFmtId="181" fontId="38" fillId="24" borderId="12" xfId="38" quotePrefix="1" applyNumberFormat="1" applyFont="1" applyFill="1" applyBorder="1" applyAlignment="1">
      <alignment horizontal="center" vertical="center"/>
    </xf>
    <xf numFmtId="183" fontId="38" fillId="24" borderId="12" xfId="38" applyNumberFormat="1" applyFont="1" applyFill="1" applyBorder="1" applyAlignment="1">
      <alignment horizontal="center" vertical="center"/>
    </xf>
    <xf numFmtId="41" fontId="38" fillId="25" borderId="36" xfId="0" applyNumberFormat="1" applyFont="1" applyFill="1" applyBorder="1" applyAlignment="1">
      <alignment horizontal="left" vertical="center"/>
    </xf>
    <xf numFmtId="41" fontId="38" fillId="25" borderId="37" xfId="38" applyNumberFormat="1" applyFont="1" applyFill="1" applyBorder="1" applyAlignment="1">
      <alignment horizontal="right" vertical="center"/>
    </xf>
    <xf numFmtId="41" fontId="38" fillId="25" borderId="37" xfId="38" quotePrefix="1" applyNumberFormat="1" applyFont="1" applyFill="1" applyBorder="1" applyAlignment="1">
      <alignment horizontal="center" vertical="center"/>
    </xf>
    <xf numFmtId="41" fontId="38" fillId="25" borderId="37" xfId="38" applyNumberFormat="1" applyFont="1" applyFill="1" applyBorder="1" applyAlignment="1">
      <alignment horizontal="center" vertical="center"/>
    </xf>
    <xf numFmtId="41" fontId="38" fillId="25" borderId="0" xfId="38" quotePrefix="1" applyNumberFormat="1" applyFont="1" applyFill="1" applyBorder="1" applyAlignment="1">
      <alignment horizontal="center" vertical="center"/>
    </xf>
    <xf numFmtId="41" fontId="38" fillId="25" borderId="25" xfId="0" applyNumberFormat="1" applyFont="1" applyFill="1" applyBorder="1" applyAlignment="1">
      <alignment horizontal="right" vertical="center"/>
    </xf>
    <xf numFmtId="41" fontId="38" fillId="25" borderId="25" xfId="38" quotePrefix="1" applyNumberFormat="1" applyFont="1" applyFill="1" applyBorder="1" applyAlignment="1">
      <alignment horizontal="center" vertical="center"/>
    </xf>
    <xf numFmtId="0" fontId="38" fillId="25" borderId="25" xfId="0" applyFont="1" applyFill="1" applyBorder="1" applyAlignment="1">
      <alignment horizontal="center" vertical="center"/>
    </xf>
    <xf numFmtId="41" fontId="38" fillId="25" borderId="25" xfId="38" applyFont="1" applyFill="1" applyBorder="1" applyAlignment="1">
      <alignment horizontal="center" vertical="center"/>
    </xf>
    <xf numFmtId="0" fontId="39" fillId="24" borderId="10" xfId="0" applyFont="1" applyFill="1" applyBorder="1" applyAlignment="1">
      <alignment horizontal="left" vertical="center"/>
    </xf>
    <xf numFmtId="41" fontId="39" fillId="24" borderId="12" xfId="38" applyFont="1" applyFill="1" applyBorder="1" applyAlignment="1">
      <alignment horizontal="right" vertical="center"/>
    </xf>
    <xf numFmtId="41" fontId="39" fillId="24" borderId="12" xfId="38" applyFont="1" applyFill="1" applyBorder="1" applyAlignment="1">
      <alignment horizontal="center" vertical="center"/>
    </xf>
    <xf numFmtId="41" fontId="39" fillId="24" borderId="12" xfId="38" applyNumberFormat="1" applyFont="1" applyFill="1" applyBorder="1" applyAlignment="1">
      <alignment horizontal="center" vertical="center"/>
    </xf>
    <xf numFmtId="0" fontId="39" fillId="24" borderId="12" xfId="0" applyFont="1" applyFill="1" applyBorder="1" applyAlignment="1">
      <alignment horizontal="center" vertical="center"/>
    </xf>
    <xf numFmtId="41" fontId="38" fillId="25" borderId="12" xfId="38" applyFont="1" applyFill="1" applyBorder="1" applyAlignment="1">
      <alignment horizontal="left" vertical="center"/>
    </xf>
    <xf numFmtId="41" fontId="38" fillId="25" borderId="27" xfId="38" applyNumberFormat="1" applyFont="1" applyFill="1" applyBorder="1" applyAlignment="1">
      <alignment horizontal="right" vertical="center"/>
    </xf>
    <xf numFmtId="41" fontId="38" fillId="25" borderId="39" xfId="38" applyFont="1" applyFill="1" applyBorder="1" applyAlignment="1">
      <alignment horizontal="left" vertical="center"/>
    </xf>
    <xf numFmtId="41" fontId="38" fillId="25" borderId="25" xfId="38" applyFont="1" applyFill="1" applyBorder="1" applyAlignment="1">
      <alignment horizontal="right" vertical="center"/>
    </xf>
    <xf numFmtId="41" fontId="38" fillId="25" borderId="25" xfId="38" quotePrefix="1" applyFont="1" applyFill="1" applyBorder="1" applyAlignment="1">
      <alignment horizontal="center" vertical="center"/>
    </xf>
    <xf numFmtId="41" fontId="38" fillId="25" borderId="16" xfId="38" applyFont="1" applyFill="1" applyBorder="1" applyAlignment="1">
      <alignment horizontal="right" vertical="center"/>
    </xf>
    <xf numFmtId="0" fontId="38" fillId="25" borderId="10" xfId="0" applyFont="1" applyFill="1" applyBorder="1" applyAlignment="1">
      <alignment horizontal="left" vertical="center"/>
    </xf>
    <xf numFmtId="41" fontId="38" fillId="0" borderId="28" xfId="38" applyFont="1" applyFill="1" applyBorder="1" applyAlignment="1">
      <alignment horizontal="left" vertical="center"/>
    </xf>
    <xf numFmtId="41" fontId="38" fillId="0" borderId="29" xfId="38" quotePrefix="1" applyFont="1" applyFill="1" applyBorder="1" applyAlignment="1">
      <alignment horizontal="right" vertical="center"/>
    </xf>
    <xf numFmtId="41" fontId="38" fillId="0" borderId="29" xfId="38" applyNumberFormat="1" applyFont="1" applyFill="1" applyBorder="1" applyAlignment="1">
      <alignment horizontal="center" vertical="center"/>
    </xf>
    <xf numFmtId="41" fontId="38" fillId="0" borderId="29" xfId="38" applyFont="1" applyFill="1" applyBorder="1" applyAlignment="1">
      <alignment horizontal="center" vertical="center"/>
    </xf>
    <xf numFmtId="176" fontId="38" fillId="0" borderId="29" xfId="38" quotePrefix="1" applyNumberFormat="1" applyFont="1" applyFill="1" applyBorder="1" applyAlignment="1">
      <alignment horizontal="center" vertical="center"/>
    </xf>
    <xf numFmtId="41" fontId="38" fillId="0" borderId="30" xfId="38" applyNumberFormat="1" applyFont="1" applyFill="1" applyBorder="1" applyAlignment="1">
      <alignment horizontal="right" vertical="center"/>
    </xf>
    <xf numFmtId="0" fontId="38" fillId="25" borderId="24" xfId="0" applyFont="1" applyFill="1" applyBorder="1" applyAlignment="1">
      <alignment horizontal="left" vertical="center"/>
    </xf>
    <xf numFmtId="41" fontId="38" fillId="25" borderId="22" xfId="38" applyFont="1" applyFill="1" applyBorder="1" applyAlignment="1">
      <alignment horizontal="right" vertical="center"/>
    </xf>
    <xf numFmtId="41" fontId="38" fillId="25" borderId="22" xfId="38" quotePrefix="1" applyFont="1" applyFill="1" applyBorder="1" applyAlignment="1">
      <alignment horizontal="center" vertical="center"/>
    </xf>
    <xf numFmtId="41" fontId="38" fillId="25" borderId="22" xfId="38" applyNumberFormat="1" applyFont="1" applyFill="1" applyBorder="1" applyAlignment="1">
      <alignment horizontal="center" vertical="center"/>
    </xf>
    <xf numFmtId="0" fontId="38" fillId="25" borderId="22" xfId="0" applyFont="1" applyFill="1" applyBorder="1" applyAlignment="1">
      <alignment horizontal="center" vertical="center"/>
    </xf>
    <xf numFmtId="0" fontId="38" fillId="0" borderId="10" xfId="0" applyFont="1" applyFill="1" applyBorder="1" applyAlignment="1">
      <alignment horizontal="left" vertical="center"/>
    </xf>
    <xf numFmtId="0" fontId="38" fillId="0" borderId="12" xfId="0" applyFont="1" applyFill="1" applyBorder="1" applyAlignment="1">
      <alignment horizontal="right" vertical="center"/>
    </xf>
    <xf numFmtId="0" fontId="38" fillId="0" borderId="12" xfId="0" applyFont="1" applyFill="1" applyBorder="1" applyAlignment="1">
      <alignment horizontal="center" vertical="center"/>
    </xf>
    <xf numFmtId="0" fontId="38" fillId="0" borderId="20" xfId="0" applyFont="1" applyFill="1" applyBorder="1" applyAlignment="1">
      <alignment horizontal="right" vertical="center"/>
    </xf>
    <xf numFmtId="176" fontId="38" fillId="25" borderId="22" xfId="38" quotePrefix="1" applyNumberFormat="1" applyFont="1" applyFill="1" applyBorder="1" applyAlignment="1">
      <alignment horizontal="center" vertical="center"/>
    </xf>
    <xf numFmtId="176" fontId="38" fillId="25" borderId="19" xfId="38" quotePrefix="1" applyNumberFormat="1" applyFont="1" applyFill="1" applyBorder="1" applyAlignment="1">
      <alignment horizontal="center" vertical="center"/>
    </xf>
    <xf numFmtId="41" fontId="38" fillId="0" borderId="12" xfId="38" applyFont="1" applyFill="1" applyBorder="1" applyAlignment="1">
      <alignment horizontal="right" vertical="center"/>
    </xf>
    <xf numFmtId="41" fontId="38" fillId="0" borderId="12" xfId="38" applyNumberFormat="1" applyFont="1" applyFill="1" applyBorder="1" applyAlignment="1">
      <alignment horizontal="center" vertical="center"/>
    </xf>
    <xf numFmtId="0" fontId="38" fillId="0" borderId="24" xfId="0" applyFont="1" applyFill="1" applyBorder="1" applyAlignment="1">
      <alignment horizontal="left" vertical="center"/>
    </xf>
    <xf numFmtId="41" fontId="38" fillId="0" borderId="22" xfId="38" applyFont="1" applyFill="1" applyBorder="1" applyAlignment="1">
      <alignment horizontal="right" vertical="center"/>
    </xf>
    <xf numFmtId="41" fontId="38" fillId="0" borderId="22" xfId="38" applyNumberFormat="1" applyFont="1" applyFill="1" applyBorder="1" applyAlignment="1">
      <alignment horizontal="center" vertical="center"/>
    </xf>
    <xf numFmtId="0" fontId="38" fillId="0" borderId="22" xfId="0" applyFont="1" applyFill="1" applyBorder="1" applyAlignment="1">
      <alignment horizontal="center" vertical="center"/>
    </xf>
    <xf numFmtId="41" fontId="38" fillId="0" borderId="23" xfId="38" applyFont="1" applyFill="1" applyBorder="1" applyAlignment="1">
      <alignment horizontal="right" vertical="center"/>
    </xf>
    <xf numFmtId="41" fontId="38" fillId="0" borderId="10" xfId="38" applyFont="1" applyFill="1" applyBorder="1" applyAlignment="1">
      <alignment horizontal="left" vertical="center"/>
    </xf>
    <xf numFmtId="0" fontId="38" fillId="25" borderId="10" xfId="0" applyFont="1" applyFill="1" applyBorder="1" applyAlignment="1">
      <alignment vertical="center" wrapText="1"/>
    </xf>
    <xf numFmtId="0" fontId="38" fillId="25" borderId="26" xfId="0" applyFont="1" applyFill="1" applyBorder="1" applyAlignment="1">
      <alignment vertical="center" wrapText="1"/>
    </xf>
    <xf numFmtId="0" fontId="38" fillId="25" borderId="31" xfId="0" applyFont="1" applyFill="1" applyBorder="1" applyAlignment="1">
      <alignment vertical="center"/>
    </xf>
    <xf numFmtId="41" fontId="38" fillId="25" borderId="25" xfId="38" applyNumberFormat="1" applyFont="1" applyFill="1" applyBorder="1" applyAlignment="1">
      <alignment horizontal="center" vertical="center"/>
    </xf>
    <xf numFmtId="0" fontId="38" fillId="25" borderId="10" xfId="0" applyFont="1" applyFill="1" applyBorder="1" applyAlignment="1">
      <alignment horizontal="center" vertical="center"/>
    </xf>
    <xf numFmtId="0" fontId="38" fillId="25" borderId="0" xfId="0" applyFont="1" applyFill="1" applyBorder="1" applyAlignment="1">
      <alignment horizontal="center" vertical="center"/>
    </xf>
    <xf numFmtId="181" fontId="38" fillId="25" borderId="19" xfId="38" applyNumberFormat="1" applyFont="1" applyFill="1" applyBorder="1" applyAlignment="1">
      <alignment horizontal="center" vertical="center"/>
    </xf>
    <xf numFmtId="0" fontId="38" fillId="24" borderId="20" xfId="0" applyFont="1" applyFill="1" applyBorder="1" applyAlignment="1">
      <alignment horizontal="right" vertical="center"/>
    </xf>
    <xf numFmtId="0" fontId="39" fillId="24" borderId="14" xfId="0" applyFont="1" applyFill="1" applyBorder="1" applyAlignment="1">
      <alignment horizontal="center" vertical="center"/>
    </xf>
    <xf numFmtId="0" fontId="39" fillId="24" borderId="14" xfId="0" applyFont="1" applyFill="1" applyBorder="1" applyAlignment="1">
      <alignment horizontal="left" vertical="center"/>
    </xf>
    <xf numFmtId="41" fontId="39" fillId="24" borderId="10" xfId="38" applyFont="1" applyFill="1" applyBorder="1" applyAlignment="1">
      <alignment horizontal="center" vertical="center"/>
    </xf>
    <xf numFmtId="41" fontId="39" fillId="24" borderId="14" xfId="38" applyFont="1" applyFill="1" applyBorder="1" applyAlignment="1">
      <alignment horizontal="center" vertical="center"/>
    </xf>
    <xf numFmtId="41" fontId="39" fillId="24" borderId="20" xfId="38" applyFont="1" applyFill="1" applyBorder="1" applyAlignment="1">
      <alignment horizontal="right" vertical="center"/>
    </xf>
    <xf numFmtId="9" fontId="39" fillId="24" borderId="14" xfId="38" applyNumberFormat="1" applyFont="1" applyFill="1" applyBorder="1" applyAlignment="1">
      <alignment horizontal="center" vertical="center"/>
    </xf>
    <xf numFmtId="0" fontId="38" fillId="24" borderId="13" xfId="0" applyFont="1" applyFill="1" applyBorder="1" applyAlignment="1">
      <alignment horizontal="center" vertical="center"/>
    </xf>
    <xf numFmtId="0" fontId="38" fillId="24" borderId="14" xfId="0" applyFont="1" applyFill="1" applyBorder="1" applyAlignment="1">
      <alignment horizontal="center" vertical="center"/>
    </xf>
    <xf numFmtId="0" fontId="38" fillId="24" borderId="14" xfId="0" applyFont="1" applyFill="1" applyBorder="1" applyAlignment="1">
      <alignment horizontal="left" vertical="center"/>
    </xf>
    <xf numFmtId="41" fontId="38" fillId="24" borderId="10" xfId="38" applyFont="1" applyFill="1" applyBorder="1" applyAlignment="1">
      <alignment horizontal="center" vertical="center"/>
    </xf>
    <xf numFmtId="9" fontId="38" fillId="24" borderId="14" xfId="38" applyNumberFormat="1" applyFont="1" applyFill="1" applyBorder="1" applyAlignment="1">
      <alignment horizontal="center" vertical="center"/>
    </xf>
    <xf numFmtId="0" fontId="38" fillId="0" borderId="11" xfId="0" applyFont="1" applyFill="1" applyBorder="1" applyAlignment="1">
      <alignment horizontal="center" vertical="center"/>
    </xf>
    <xf numFmtId="0" fontId="38" fillId="0" borderId="13" xfId="0" applyFont="1" applyFill="1" applyBorder="1" applyAlignment="1">
      <alignment horizontal="center" vertical="center"/>
    </xf>
    <xf numFmtId="0" fontId="38" fillId="0" borderId="14" xfId="0" applyFont="1" applyFill="1" applyBorder="1" applyAlignment="1">
      <alignment horizontal="left" vertical="center"/>
    </xf>
    <xf numFmtId="41" fontId="38" fillId="0" borderId="14" xfId="38" applyFont="1" applyFill="1" applyBorder="1" applyAlignment="1">
      <alignment horizontal="left" vertical="center" wrapText="1"/>
    </xf>
    <xf numFmtId="41" fontId="38" fillId="0" borderId="10" xfId="38" applyFont="1" applyFill="1" applyBorder="1" applyAlignment="1">
      <alignment horizontal="center" vertical="center"/>
    </xf>
    <xf numFmtId="41" fontId="38" fillId="0" borderId="14" xfId="38" applyNumberFormat="1" applyFont="1" applyFill="1" applyBorder="1" applyAlignment="1">
      <alignment horizontal="right" vertical="center"/>
    </xf>
    <xf numFmtId="41" fontId="38" fillId="0" borderId="14" xfId="38" applyFont="1" applyFill="1" applyBorder="1" applyAlignment="1">
      <alignment horizontal="right" vertical="center"/>
    </xf>
    <xf numFmtId="9" fontId="38" fillId="0" borderId="14" xfId="38" applyNumberFormat="1" applyFont="1" applyFill="1" applyBorder="1" applyAlignment="1">
      <alignment horizontal="center" vertical="center"/>
    </xf>
    <xf numFmtId="0" fontId="38" fillId="0" borderId="13" xfId="0" applyFont="1" applyFill="1" applyBorder="1" applyAlignment="1">
      <alignment horizontal="left" vertical="center"/>
    </xf>
    <xf numFmtId="41" fontId="38" fillId="0" borderId="24" xfId="38" applyFont="1" applyFill="1" applyBorder="1" applyAlignment="1">
      <alignment horizontal="center" vertical="center"/>
    </xf>
    <xf numFmtId="41" fontId="38" fillId="0" borderId="13" xfId="38" applyFont="1" applyFill="1" applyBorder="1" applyAlignment="1">
      <alignment horizontal="right" vertical="center"/>
    </xf>
    <xf numFmtId="9" fontId="38" fillId="0" borderId="13" xfId="38" applyNumberFormat="1" applyFont="1" applyFill="1" applyBorder="1" applyAlignment="1">
      <alignment horizontal="center" vertical="center"/>
    </xf>
    <xf numFmtId="0" fontId="38" fillId="0" borderId="17" xfId="0" applyFont="1" applyFill="1" applyBorder="1" applyAlignment="1">
      <alignment horizontal="left" vertical="center"/>
    </xf>
    <xf numFmtId="41" fontId="38" fillId="0" borderId="39" xfId="38" applyFont="1" applyFill="1" applyBorder="1" applyAlignment="1">
      <alignment horizontal="center" vertical="center"/>
    </xf>
    <xf numFmtId="41" fontId="38" fillId="0" borderId="17" xfId="38" applyFont="1" applyFill="1" applyBorder="1" applyAlignment="1">
      <alignment horizontal="right" vertical="center"/>
    </xf>
    <xf numFmtId="41" fontId="38" fillId="0" borderId="16" xfId="38" applyFont="1" applyFill="1" applyBorder="1" applyAlignment="1">
      <alignment horizontal="right" vertical="center"/>
    </xf>
    <xf numFmtId="9" fontId="38" fillId="0" borderId="17" xfId="38" applyNumberFormat="1" applyFont="1" applyFill="1" applyBorder="1" applyAlignment="1">
      <alignment horizontal="center" vertical="center"/>
    </xf>
    <xf numFmtId="0" fontId="38" fillId="0" borderId="11" xfId="0" applyFont="1" applyFill="1" applyBorder="1" applyAlignment="1">
      <alignment horizontal="left" vertical="center"/>
    </xf>
    <xf numFmtId="41" fontId="38" fillId="0" borderId="18" xfId="38" applyFont="1" applyFill="1" applyBorder="1" applyAlignment="1">
      <alignment horizontal="center" vertical="center"/>
    </xf>
    <xf numFmtId="41" fontId="38" fillId="0" borderId="11" xfId="38" applyFont="1" applyFill="1" applyBorder="1" applyAlignment="1">
      <alignment horizontal="right" vertical="center"/>
    </xf>
    <xf numFmtId="41" fontId="38" fillId="0" borderId="15" xfId="38" applyFont="1" applyFill="1" applyBorder="1" applyAlignment="1">
      <alignment horizontal="right" vertical="center"/>
    </xf>
    <xf numFmtId="9" fontId="38" fillId="0" borderId="11" xfId="38" applyNumberFormat="1" applyFont="1" applyFill="1" applyBorder="1" applyAlignment="1">
      <alignment horizontal="center" vertical="center"/>
    </xf>
    <xf numFmtId="0" fontId="38" fillId="0" borderId="18" xfId="0" applyFont="1" applyFill="1" applyBorder="1" applyAlignment="1">
      <alignment horizontal="center" vertical="center"/>
    </xf>
    <xf numFmtId="41" fontId="38" fillId="0" borderId="13" xfId="38" applyFont="1" applyFill="1" applyBorder="1" applyAlignment="1">
      <alignment horizontal="center" vertical="center"/>
    </xf>
    <xf numFmtId="41" fontId="38" fillId="0" borderId="11" xfId="38" applyFont="1" applyFill="1" applyBorder="1" applyAlignment="1">
      <alignment horizontal="center" vertical="center"/>
    </xf>
    <xf numFmtId="41" fontId="38" fillId="0" borderId="14" xfId="38" applyFont="1" applyFill="1" applyBorder="1" applyAlignment="1">
      <alignment horizontal="center" vertical="center"/>
    </xf>
    <xf numFmtId="0" fontId="38" fillId="0" borderId="10" xfId="0" applyFont="1" applyFill="1" applyBorder="1" applyAlignment="1">
      <alignment horizontal="center" vertical="center"/>
    </xf>
    <xf numFmtId="0" fontId="38" fillId="0" borderId="20" xfId="0" applyFont="1" applyFill="1" applyBorder="1" applyAlignment="1">
      <alignment horizontal="left" vertical="center"/>
    </xf>
    <xf numFmtId="0" fontId="38" fillId="0" borderId="14" xfId="0" applyFont="1" applyFill="1" applyBorder="1" applyAlignment="1">
      <alignment horizontal="center" vertical="center"/>
    </xf>
    <xf numFmtId="41" fontId="38" fillId="0" borderId="10" xfId="38" applyFont="1" applyFill="1" applyBorder="1" applyAlignment="1">
      <alignment horizontal="left" vertical="center" wrapText="1"/>
    </xf>
    <xf numFmtId="41" fontId="38" fillId="0" borderId="24" xfId="38" applyFont="1" applyFill="1" applyBorder="1" applyAlignment="1">
      <alignment horizontal="left" vertical="center" wrapText="1"/>
    </xf>
    <xf numFmtId="41" fontId="38" fillId="0" borderId="18" xfId="38" applyFont="1" applyFill="1" applyBorder="1" applyAlignment="1">
      <alignment horizontal="left" vertical="center" wrapText="1"/>
    </xf>
    <xf numFmtId="0" fontId="38" fillId="0" borderId="24" xfId="0" applyFont="1" applyFill="1" applyBorder="1" applyAlignment="1">
      <alignment horizontal="left" vertical="center" wrapText="1"/>
    </xf>
    <xf numFmtId="0" fontId="38" fillId="25" borderId="11" xfId="0" applyFont="1" applyFill="1" applyBorder="1" applyAlignment="1">
      <alignment horizontal="center" vertical="center"/>
    </xf>
    <xf numFmtId="0" fontId="38" fillId="25" borderId="14" xfId="0" applyFont="1" applyFill="1" applyBorder="1" applyAlignment="1">
      <alignment horizontal="left" vertical="center"/>
    </xf>
    <xf numFmtId="0" fontId="38" fillId="25" borderId="14" xfId="0" applyFont="1" applyFill="1" applyBorder="1" applyAlignment="1">
      <alignment horizontal="left" vertical="center" wrapText="1"/>
    </xf>
    <xf numFmtId="41" fontId="38" fillId="25" borderId="14" xfId="38" applyFont="1" applyFill="1" applyBorder="1" applyAlignment="1">
      <alignment horizontal="center" vertical="center"/>
    </xf>
    <xf numFmtId="41" fontId="38" fillId="25" borderId="14" xfId="38" applyFont="1" applyFill="1" applyBorder="1" applyAlignment="1">
      <alignment horizontal="right" vertical="center"/>
    </xf>
    <xf numFmtId="9" fontId="38" fillId="25" borderId="14" xfId="38" applyNumberFormat="1" applyFont="1" applyFill="1" applyBorder="1" applyAlignment="1">
      <alignment horizontal="center" vertical="center"/>
    </xf>
    <xf numFmtId="0" fontId="38" fillId="25" borderId="11" xfId="0" applyFont="1" applyFill="1" applyBorder="1" applyAlignment="1">
      <alignment horizontal="left" vertical="center"/>
    </xf>
    <xf numFmtId="0" fontId="38" fillId="25" borderId="11" xfId="0" applyFont="1" applyFill="1" applyBorder="1" applyAlignment="1">
      <alignment horizontal="left" vertical="center" wrapText="1"/>
    </xf>
    <xf numFmtId="41" fontId="38" fillId="25" borderId="11" xfId="38" applyFont="1" applyFill="1" applyBorder="1" applyAlignment="1">
      <alignment horizontal="center" vertical="center"/>
    </xf>
    <xf numFmtId="41" fontId="38" fillId="25" borderId="11" xfId="38" applyFont="1" applyFill="1" applyBorder="1" applyAlignment="1">
      <alignment horizontal="right" vertical="center"/>
    </xf>
    <xf numFmtId="9" fontId="38" fillId="25" borderId="11" xfId="38" applyNumberFormat="1" applyFont="1" applyFill="1" applyBorder="1" applyAlignment="1">
      <alignment horizontal="center" vertical="center"/>
    </xf>
    <xf numFmtId="0" fontId="38" fillId="25" borderId="17" xfId="0" applyFont="1" applyFill="1" applyBorder="1" applyAlignment="1">
      <alignment horizontal="left" vertical="center"/>
    </xf>
    <xf numFmtId="0" fontId="38" fillId="25" borderId="17" xfId="0" applyFont="1" applyFill="1" applyBorder="1" applyAlignment="1">
      <alignment horizontal="left" vertical="center" wrapText="1"/>
    </xf>
    <xf numFmtId="41" fontId="38" fillId="25" borderId="17" xfId="38" applyFont="1" applyFill="1" applyBorder="1" applyAlignment="1">
      <alignment horizontal="center" vertical="center"/>
    </xf>
    <xf numFmtId="41" fontId="38" fillId="25" borderId="17" xfId="38" applyFont="1" applyFill="1" applyBorder="1" applyAlignment="1">
      <alignment horizontal="right" vertical="center"/>
    </xf>
    <xf numFmtId="9" fontId="38" fillId="25" borderId="17" xfId="38" applyNumberFormat="1" applyFont="1" applyFill="1" applyBorder="1" applyAlignment="1">
      <alignment horizontal="center" vertical="center"/>
    </xf>
    <xf numFmtId="41" fontId="38" fillId="25" borderId="10" xfId="38" applyFont="1" applyFill="1" applyBorder="1" applyAlignment="1">
      <alignment horizontal="center" vertical="center"/>
    </xf>
    <xf numFmtId="41" fontId="38" fillId="25" borderId="18" xfId="38" applyFont="1" applyFill="1" applyBorder="1" applyAlignment="1">
      <alignment horizontal="center" vertical="center"/>
    </xf>
    <xf numFmtId="41" fontId="38" fillId="25" borderId="15" xfId="38" applyFont="1" applyFill="1" applyBorder="1" applyAlignment="1">
      <alignment horizontal="right" vertical="center"/>
    </xf>
    <xf numFmtId="0" fontId="38" fillId="25" borderId="13" xfId="0" applyFont="1" applyFill="1" applyBorder="1" applyAlignment="1">
      <alignment horizontal="left" vertical="center"/>
    </xf>
    <xf numFmtId="0" fontId="38" fillId="25" borderId="13" xfId="0" applyFont="1" applyFill="1" applyBorder="1" applyAlignment="1">
      <alignment horizontal="left" vertical="center" wrapText="1"/>
    </xf>
    <xf numFmtId="41" fontId="38" fillId="25" borderId="13" xfId="38" applyFont="1" applyFill="1" applyBorder="1" applyAlignment="1">
      <alignment horizontal="center" vertical="center"/>
    </xf>
    <xf numFmtId="41" fontId="38" fillId="25" borderId="13" xfId="38" applyFont="1" applyFill="1" applyBorder="1" applyAlignment="1">
      <alignment horizontal="right" vertical="center"/>
    </xf>
    <xf numFmtId="9" fontId="38" fillId="25" borderId="13" xfId="38" applyNumberFormat="1" applyFont="1" applyFill="1" applyBorder="1" applyAlignment="1">
      <alignment horizontal="center" vertical="center"/>
    </xf>
    <xf numFmtId="0" fontId="38" fillId="25" borderId="14" xfId="0" applyFont="1" applyFill="1" applyBorder="1" applyAlignment="1">
      <alignment horizontal="center" vertical="center"/>
    </xf>
    <xf numFmtId="41" fontId="38" fillId="25" borderId="39" xfId="38" applyFont="1" applyFill="1" applyBorder="1" applyAlignment="1">
      <alignment horizontal="center" vertical="center"/>
    </xf>
    <xf numFmtId="41" fontId="38" fillId="25" borderId="14" xfId="38" applyFont="1" applyFill="1" applyBorder="1" applyAlignment="1">
      <alignment horizontal="left" vertical="center" wrapText="1"/>
    </xf>
    <xf numFmtId="0" fontId="31" fillId="24" borderId="14" xfId="0" applyFont="1" applyFill="1" applyBorder="1" applyAlignment="1">
      <alignment horizontal="center" vertical="center"/>
    </xf>
    <xf numFmtId="0" fontId="31" fillId="24" borderId="14" xfId="0" applyFont="1" applyFill="1" applyBorder="1" applyAlignment="1">
      <alignment horizontal="left" vertical="center"/>
    </xf>
    <xf numFmtId="0" fontId="31" fillId="24" borderId="13" xfId="0" applyFont="1" applyFill="1" applyBorder="1" applyAlignment="1">
      <alignment horizontal="left" vertical="center"/>
    </xf>
    <xf numFmtId="41" fontId="31" fillId="24" borderId="10" xfId="38" applyFont="1" applyFill="1" applyBorder="1" applyAlignment="1">
      <alignment horizontal="left" vertical="center"/>
    </xf>
    <xf numFmtId="176" fontId="31" fillId="24" borderId="13" xfId="38" applyNumberFormat="1" applyFont="1" applyFill="1" applyBorder="1" applyAlignment="1">
      <alignment horizontal="right" vertical="center"/>
    </xf>
    <xf numFmtId="9" fontId="31" fillId="24" borderId="24" xfId="31" applyNumberFormat="1" applyFont="1" applyFill="1" applyBorder="1" applyAlignment="1">
      <alignment vertical="center"/>
    </xf>
    <xf numFmtId="41" fontId="31" fillId="24" borderId="10" xfId="38" applyFont="1" applyFill="1" applyBorder="1" applyAlignment="1">
      <alignment vertical="center"/>
    </xf>
    <xf numFmtId="41" fontId="31" fillId="24" borderId="12" xfId="38" applyFont="1" applyFill="1" applyBorder="1" applyAlignment="1">
      <alignment vertical="center"/>
    </xf>
    <xf numFmtId="41" fontId="31" fillId="24" borderId="12" xfId="38" applyFont="1" applyFill="1" applyBorder="1" applyAlignment="1">
      <alignment horizontal="center" vertical="center" shrinkToFit="1"/>
    </xf>
    <xf numFmtId="41" fontId="31" fillId="24" borderId="20" xfId="38" applyFont="1" applyFill="1" applyBorder="1" applyAlignment="1">
      <alignment vertical="center"/>
    </xf>
    <xf numFmtId="0" fontId="22" fillId="25" borderId="13" xfId="0" applyFont="1" applyFill="1" applyBorder="1" applyAlignment="1">
      <alignment horizontal="left" vertical="center"/>
    </xf>
    <xf numFmtId="0" fontId="22" fillId="25" borderId="14" xfId="0" applyFont="1" applyFill="1" applyBorder="1" applyAlignment="1">
      <alignment horizontal="left" vertical="center"/>
    </xf>
    <xf numFmtId="41" fontId="22" fillId="25" borderId="24" xfId="38" applyFont="1" applyFill="1" applyBorder="1" applyAlignment="1">
      <alignment horizontal="left" vertical="center"/>
    </xf>
    <xf numFmtId="176" fontId="22" fillId="25" borderId="13" xfId="38" applyNumberFormat="1" applyFont="1" applyFill="1" applyBorder="1" applyAlignment="1">
      <alignment horizontal="right" vertical="center"/>
    </xf>
    <xf numFmtId="9" fontId="22" fillId="25" borderId="24" xfId="31" applyNumberFormat="1" applyFont="1" applyFill="1" applyBorder="1" applyAlignment="1">
      <alignment vertical="center"/>
    </xf>
    <xf numFmtId="41" fontId="22" fillId="25" borderId="10" xfId="38" applyFont="1" applyFill="1" applyBorder="1" applyAlignment="1">
      <alignment vertical="center"/>
    </xf>
    <xf numFmtId="41" fontId="22" fillId="25" borderId="12" xfId="38" applyFont="1" applyFill="1" applyBorder="1" applyAlignment="1">
      <alignment vertical="center"/>
    </xf>
    <xf numFmtId="41" fontId="22" fillId="25" borderId="12" xfId="38" applyFont="1" applyFill="1" applyBorder="1" applyAlignment="1">
      <alignment horizontal="center" vertical="center" shrinkToFit="1"/>
    </xf>
    <xf numFmtId="0" fontId="22" fillId="25" borderId="11" xfId="0" applyFont="1" applyFill="1" applyBorder="1" applyAlignment="1">
      <alignment horizontal="left" vertical="center"/>
    </xf>
    <xf numFmtId="41" fontId="22" fillId="25" borderId="14" xfId="38" applyFont="1" applyFill="1" applyBorder="1" applyAlignment="1">
      <alignment horizontal="right" vertical="center"/>
    </xf>
    <xf numFmtId="176" fontId="22" fillId="25" borderId="14" xfId="38" applyNumberFormat="1" applyFont="1" applyFill="1" applyBorder="1" applyAlignment="1">
      <alignment horizontal="right" vertical="center"/>
    </xf>
    <xf numFmtId="9" fontId="22" fillId="25" borderId="14" xfId="31" applyNumberFormat="1" applyFont="1" applyFill="1" applyBorder="1" applyAlignment="1">
      <alignment vertical="center"/>
    </xf>
    <xf numFmtId="41" fontId="22" fillId="25" borderId="24" xfId="38" applyFont="1" applyFill="1" applyBorder="1" applyAlignment="1">
      <alignment vertical="center"/>
    </xf>
    <xf numFmtId="41" fontId="22" fillId="25" borderId="22" xfId="38" quotePrefix="1" applyFont="1" applyFill="1" applyBorder="1" applyAlignment="1">
      <alignment vertical="center"/>
    </xf>
    <xf numFmtId="41" fontId="22" fillId="25" borderId="22" xfId="38" applyFont="1" applyFill="1" applyBorder="1" applyAlignment="1">
      <alignment vertical="center"/>
    </xf>
    <xf numFmtId="41" fontId="22" fillId="25" borderId="22" xfId="38" applyFont="1" applyFill="1" applyBorder="1" applyAlignment="1">
      <alignment horizontal="center" vertical="center" shrinkToFit="1"/>
    </xf>
    <xf numFmtId="41" fontId="22" fillId="25" borderId="23" xfId="38" applyFont="1" applyFill="1" applyBorder="1" applyAlignment="1">
      <alignment vertical="center"/>
    </xf>
    <xf numFmtId="41" fontId="22" fillId="25" borderId="11" xfId="38" applyFont="1" applyFill="1" applyBorder="1" applyAlignment="1">
      <alignment horizontal="right" vertical="center"/>
    </xf>
    <xf numFmtId="176" fontId="22" fillId="25" borderId="11" xfId="38" applyNumberFormat="1" applyFont="1" applyFill="1" applyBorder="1" applyAlignment="1">
      <alignment horizontal="right" vertical="center"/>
    </xf>
    <xf numFmtId="9" fontId="22" fillId="25" borderId="11" xfId="31" applyNumberFormat="1" applyFont="1" applyFill="1" applyBorder="1" applyAlignment="1">
      <alignment vertical="center"/>
    </xf>
    <xf numFmtId="41" fontId="22" fillId="25" borderId="26" xfId="38" applyFont="1" applyFill="1" applyBorder="1" applyAlignment="1">
      <alignment vertical="center"/>
    </xf>
    <xf numFmtId="41" fontId="22" fillId="25" borderId="19" xfId="38" quotePrefix="1" applyFont="1" applyFill="1" applyBorder="1" applyAlignment="1">
      <alignment vertical="center"/>
    </xf>
    <xf numFmtId="41" fontId="22" fillId="25" borderId="19" xfId="38" applyFont="1" applyFill="1" applyBorder="1" applyAlignment="1">
      <alignment vertical="center"/>
    </xf>
    <xf numFmtId="41" fontId="22" fillId="25" borderId="28" xfId="38" applyFont="1" applyFill="1" applyBorder="1" applyAlignment="1">
      <alignment vertical="center"/>
    </xf>
    <xf numFmtId="41" fontId="22" fillId="25" borderId="29" xfId="38" applyFont="1" applyFill="1" applyBorder="1" applyAlignment="1">
      <alignment horizontal="right" vertical="center"/>
    </xf>
    <xf numFmtId="41" fontId="22" fillId="25" borderId="29" xfId="38" quotePrefix="1" applyFont="1" applyFill="1" applyBorder="1" applyAlignment="1">
      <alignment vertical="center"/>
    </xf>
    <xf numFmtId="41" fontId="22" fillId="25" borderId="29" xfId="38" applyFont="1" applyFill="1" applyBorder="1" applyAlignment="1">
      <alignment vertical="center"/>
    </xf>
    <xf numFmtId="41" fontId="22" fillId="25" borderId="29" xfId="38" applyFont="1" applyFill="1" applyBorder="1" applyAlignment="1">
      <alignment horizontal="left" vertical="center" shrinkToFit="1"/>
    </xf>
    <xf numFmtId="176" fontId="22" fillId="25" borderId="29" xfId="38" quotePrefix="1" applyNumberFormat="1" applyFont="1" applyFill="1" applyBorder="1" applyAlignment="1">
      <alignment horizontal="center" vertical="center"/>
    </xf>
    <xf numFmtId="41" fontId="22" fillId="25" borderId="30" xfId="38" applyFont="1" applyFill="1" applyBorder="1" applyAlignment="1">
      <alignment vertical="center"/>
    </xf>
    <xf numFmtId="41" fontId="22" fillId="25" borderId="33" xfId="38" applyFont="1" applyFill="1" applyBorder="1" applyAlignment="1">
      <alignment vertical="center"/>
    </xf>
    <xf numFmtId="41" fontId="22" fillId="25" borderId="34" xfId="38" quotePrefix="1" applyFont="1" applyFill="1" applyBorder="1" applyAlignment="1">
      <alignment vertical="center"/>
    </xf>
    <xf numFmtId="41" fontId="22" fillId="25" borderId="21" xfId="38" quotePrefix="1" applyFont="1" applyFill="1" applyBorder="1" applyAlignment="1">
      <alignment vertical="center"/>
    </xf>
    <xf numFmtId="41" fontId="22" fillId="25" borderId="21" xfId="38" applyFont="1" applyFill="1" applyBorder="1" applyAlignment="1">
      <alignment vertical="center"/>
    </xf>
    <xf numFmtId="176" fontId="22" fillId="25" borderId="21" xfId="38" applyNumberFormat="1" applyFont="1" applyFill="1" applyBorder="1" applyAlignment="1">
      <alignment horizontal="center" vertical="center"/>
    </xf>
    <xf numFmtId="41" fontId="22" fillId="25" borderId="32" xfId="38" applyFont="1" applyFill="1" applyBorder="1" applyAlignment="1">
      <alignment vertical="center"/>
    </xf>
    <xf numFmtId="41" fontId="22" fillId="25" borderId="14" xfId="38" applyFont="1" applyFill="1" applyBorder="1" applyAlignment="1">
      <alignment horizontal="left" vertical="center"/>
    </xf>
    <xf numFmtId="41" fontId="22" fillId="25" borderId="12" xfId="38" quotePrefix="1" applyFont="1" applyFill="1" applyBorder="1" applyAlignment="1">
      <alignment vertical="center"/>
    </xf>
    <xf numFmtId="41" fontId="22" fillId="25" borderId="12" xfId="38" applyFont="1" applyFill="1" applyBorder="1" applyAlignment="1">
      <alignment horizontal="left" vertical="center" shrinkToFit="1"/>
    </xf>
    <xf numFmtId="176" fontId="22" fillId="25" borderId="12" xfId="38" applyNumberFormat="1" applyFont="1" applyFill="1" applyBorder="1" applyAlignment="1">
      <alignment horizontal="center" vertical="center"/>
    </xf>
    <xf numFmtId="41" fontId="22" fillId="0" borderId="10" xfId="38" applyFont="1" applyFill="1" applyBorder="1" applyAlignment="1">
      <alignment vertical="center"/>
    </xf>
    <xf numFmtId="41" fontId="22" fillId="0" borderId="12" xfId="38" quotePrefix="1" applyFont="1" applyFill="1" applyBorder="1" applyAlignment="1">
      <alignment vertical="center"/>
    </xf>
    <xf numFmtId="41" fontId="22" fillId="0" borderId="12" xfId="38" applyFont="1" applyFill="1" applyBorder="1" applyAlignment="1">
      <alignment vertical="center"/>
    </xf>
    <xf numFmtId="41" fontId="22" fillId="0" borderId="12" xfId="38" applyFont="1" applyFill="1" applyBorder="1" applyAlignment="1">
      <alignment horizontal="center" vertical="center" shrinkToFit="1"/>
    </xf>
    <xf numFmtId="41" fontId="22" fillId="0" borderId="12" xfId="38" quotePrefix="1" applyFont="1" applyFill="1" applyBorder="1" applyAlignment="1">
      <alignment horizontal="center" vertical="center"/>
    </xf>
    <xf numFmtId="41" fontId="22" fillId="0" borderId="20" xfId="38" applyFont="1" applyFill="1" applyBorder="1" applyAlignment="1">
      <alignment vertical="center"/>
    </xf>
    <xf numFmtId="0" fontId="22" fillId="25" borderId="11" xfId="0" applyFont="1" applyFill="1" applyBorder="1" applyAlignment="1">
      <alignment vertical="center"/>
    </xf>
    <xf numFmtId="0" fontId="22" fillId="25" borderId="14" xfId="0" applyFont="1" applyFill="1" applyBorder="1" applyAlignment="1">
      <alignment horizontal="center" vertical="center"/>
    </xf>
    <xf numFmtId="41" fontId="22" fillId="25" borderId="10" xfId="38" applyFont="1" applyFill="1" applyBorder="1" applyAlignment="1">
      <alignment horizontal="center" vertical="center"/>
    </xf>
    <xf numFmtId="9" fontId="22" fillId="25" borderId="14" xfId="38" applyNumberFormat="1" applyFont="1" applyFill="1" applyBorder="1" applyAlignment="1">
      <alignment vertical="center"/>
    </xf>
    <xf numFmtId="41" fontId="22" fillId="25" borderId="12" xfId="38" applyFont="1" applyFill="1" applyBorder="1" applyAlignment="1">
      <alignment vertical="center" shrinkToFit="1"/>
    </xf>
    <xf numFmtId="176" fontId="22" fillId="25" borderId="20" xfId="38" applyNumberFormat="1" applyFont="1" applyFill="1" applyBorder="1" applyAlignment="1">
      <alignment vertical="center"/>
    </xf>
    <xf numFmtId="176" fontId="22" fillId="25" borderId="21" xfId="38" applyNumberFormat="1" applyFont="1" applyFill="1" applyBorder="1" applyAlignment="1">
      <alignment vertical="center" wrapText="1"/>
    </xf>
    <xf numFmtId="176" fontId="22" fillId="25" borderId="30" xfId="38" applyNumberFormat="1" applyFont="1" applyFill="1" applyBorder="1" applyAlignment="1">
      <alignment vertical="center"/>
    </xf>
    <xf numFmtId="41" fontId="22" fillId="25" borderId="29" xfId="38" applyFont="1" applyFill="1" applyBorder="1" applyAlignment="1">
      <alignment vertical="center" shrinkToFit="1"/>
    </xf>
    <xf numFmtId="176" fontId="22" fillId="25" borderId="29" xfId="38" applyNumberFormat="1" applyFont="1" applyFill="1" applyBorder="1" applyAlignment="1">
      <alignment vertical="center" wrapText="1"/>
    </xf>
    <xf numFmtId="41" fontId="22" fillId="25" borderId="33" xfId="38" applyFont="1" applyFill="1" applyBorder="1" applyAlignment="1">
      <alignment vertical="center" wrapText="1"/>
    </xf>
    <xf numFmtId="41" fontId="22" fillId="25" borderId="31" xfId="38" applyFont="1" applyFill="1" applyBorder="1" applyAlignment="1">
      <alignment vertical="center" wrapText="1"/>
    </xf>
    <xf numFmtId="0" fontId="22" fillId="25" borderId="13" xfId="0" applyFont="1" applyFill="1" applyBorder="1" applyAlignment="1">
      <alignment vertical="center"/>
    </xf>
    <xf numFmtId="0" fontId="22" fillId="25" borderId="14" xfId="0" applyFont="1" applyFill="1" applyBorder="1" applyAlignment="1">
      <alignment vertical="center"/>
    </xf>
    <xf numFmtId="41" fontId="22" fillId="25" borderId="10" xfId="38" applyFont="1" applyFill="1" applyBorder="1"/>
    <xf numFmtId="41" fontId="22" fillId="25" borderId="14" xfId="38" applyFont="1" applyFill="1" applyBorder="1"/>
    <xf numFmtId="176" fontId="22" fillId="25" borderId="14" xfId="38" applyNumberFormat="1" applyFont="1" applyFill="1" applyBorder="1" applyAlignment="1">
      <alignment horizontal="right"/>
    </xf>
    <xf numFmtId="9" fontId="22" fillId="25" borderId="14" xfId="31" applyNumberFormat="1" applyFont="1" applyFill="1" applyBorder="1"/>
    <xf numFmtId="41" fontId="22" fillId="25" borderId="12" xfId="38" applyFont="1" applyFill="1" applyBorder="1" applyAlignment="1">
      <alignment horizontal="right"/>
    </xf>
    <xf numFmtId="0" fontId="22" fillId="25" borderId="12" xfId="0" applyFont="1" applyFill="1" applyBorder="1"/>
    <xf numFmtId="0" fontId="22" fillId="25" borderId="12" xfId="0" applyFont="1" applyFill="1" applyBorder="1" applyAlignment="1">
      <alignment horizontal="center" shrinkToFit="1"/>
    </xf>
    <xf numFmtId="41" fontId="22" fillId="25" borderId="14" xfId="38" applyFont="1" applyFill="1" applyBorder="1" applyAlignment="1">
      <alignment horizontal="right"/>
    </xf>
    <xf numFmtId="0" fontId="22" fillId="25" borderId="12" xfId="0" applyFont="1" applyFill="1" applyBorder="1" applyAlignment="1">
      <alignment horizontal="center"/>
    </xf>
    <xf numFmtId="41" fontId="22" fillId="25" borderId="20" xfId="38" applyFont="1" applyFill="1" applyBorder="1"/>
    <xf numFmtId="0" fontId="22" fillId="25" borderId="17" xfId="0" applyFont="1" applyFill="1" applyBorder="1" applyAlignment="1">
      <alignment vertical="center"/>
    </xf>
    <xf numFmtId="176" fontId="22" fillId="25" borderId="12" xfId="38" quotePrefix="1" applyNumberFormat="1" applyFont="1" applyFill="1" applyBorder="1" applyAlignment="1">
      <alignment horizontal="center" vertical="center"/>
    </xf>
    <xf numFmtId="41" fontId="38" fillId="25" borderId="24" xfId="38" applyFont="1" applyFill="1" applyBorder="1" applyAlignment="1">
      <alignment horizontal="right" vertical="center"/>
    </xf>
    <xf numFmtId="41" fontId="38" fillId="0" borderId="22" xfId="38" quotePrefix="1" applyFont="1" applyFill="1" applyBorder="1" applyAlignment="1">
      <alignment horizontal="center" vertical="center"/>
    </xf>
    <xf numFmtId="176" fontId="38" fillId="0" borderId="17" xfId="38" applyNumberFormat="1" applyFont="1" applyFill="1" applyBorder="1" applyAlignment="1">
      <alignment horizontal="right" vertical="center"/>
    </xf>
    <xf numFmtId="176" fontId="38" fillId="0" borderId="20" xfId="38" applyNumberFormat="1" applyFont="1" applyFill="1" applyBorder="1" applyAlignment="1">
      <alignment horizontal="right" vertical="center"/>
    </xf>
    <xf numFmtId="176" fontId="38" fillId="0" borderId="15" xfId="38" applyNumberFormat="1" applyFont="1" applyFill="1" applyBorder="1" applyAlignment="1">
      <alignment horizontal="right" vertical="center"/>
    </xf>
    <xf numFmtId="176" fontId="38" fillId="0" borderId="23" xfId="38" applyNumberFormat="1" applyFont="1" applyFill="1" applyBorder="1" applyAlignment="1">
      <alignment horizontal="right" vertical="center"/>
    </xf>
    <xf numFmtId="176" fontId="38" fillId="0" borderId="13" xfId="38" applyNumberFormat="1" applyFont="1" applyFill="1" applyBorder="1" applyAlignment="1">
      <alignment horizontal="right" vertical="center"/>
    </xf>
    <xf numFmtId="176" fontId="38" fillId="25" borderId="14" xfId="38" applyNumberFormat="1" applyFont="1" applyFill="1" applyBorder="1" applyAlignment="1">
      <alignment horizontal="right" vertical="center"/>
    </xf>
    <xf numFmtId="176" fontId="38" fillId="25" borderId="20" xfId="38" applyNumberFormat="1" applyFont="1" applyFill="1" applyBorder="1" applyAlignment="1">
      <alignment horizontal="right" vertical="center"/>
    </xf>
    <xf numFmtId="176" fontId="38" fillId="25" borderId="24" xfId="38" applyNumberFormat="1" applyFont="1" applyFill="1" applyBorder="1" applyAlignment="1">
      <alignment vertical="center"/>
    </xf>
    <xf numFmtId="180" fontId="38" fillId="0" borderId="10" xfId="38" applyNumberFormat="1" applyFont="1" applyFill="1" applyBorder="1" applyAlignment="1">
      <alignment horizontal="right" vertical="center"/>
    </xf>
    <xf numFmtId="180" fontId="38" fillId="0" borderId="24" xfId="38" applyNumberFormat="1" applyFont="1" applyFill="1" applyBorder="1" applyAlignment="1">
      <alignment horizontal="right" vertical="center"/>
    </xf>
    <xf numFmtId="180" fontId="38" fillId="0" borderId="39" xfId="38" applyNumberFormat="1" applyFont="1" applyFill="1" applyBorder="1" applyAlignment="1">
      <alignment horizontal="right" vertical="center"/>
    </xf>
    <xf numFmtId="180" fontId="38" fillId="0" borderId="14" xfId="38" applyNumberFormat="1" applyFont="1" applyFill="1" applyBorder="1" applyAlignment="1">
      <alignment horizontal="right" vertical="center"/>
    </xf>
    <xf numFmtId="180" fontId="38" fillId="0" borderId="10" xfId="38" applyNumberFormat="1" applyFont="1" applyFill="1" applyBorder="1" applyAlignment="1">
      <alignment horizontal="right" vertical="center" wrapText="1"/>
    </xf>
    <xf numFmtId="180" fontId="38" fillId="0" borderId="18" xfId="38" applyNumberFormat="1" applyFont="1" applyFill="1" applyBorder="1" applyAlignment="1">
      <alignment horizontal="right" vertical="center"/>
    </xf>
    <xf numFmtId="180" fontId="38" fillId="25" borderId="14" xfId="38" applyNumberFormat="1" applyFont="1" applyFill="1" applyBorder="1" applyAlignment="1">
      <alignment horizontal="right" vertical="center"/>
    </xf>
    <xf numFmtId="180" fontId="38" fillId="25" borderId="11" xfId="38" applyNumberFormat="1" applyFont="1" applyFill="1" applyBorder="1" applyAlignment="1">
      <alignment horizontal="right" vertical="center"/>
    </xf>
    <xf numFmtId="180" fontId="38" fillId="25" borderId="17" xfId="38" applyNumberFormat="1" applyFont="1" applyFill="1" applyBorder="1" applyAlignment="1">
      <alignment horizontal="right" vertical="center"/>
    </xf>
    <xf numFmtId="180" fontId="38" fillId="25" borderId="10" xfId="38" applyNumberFormat="1" applyFont="1" applyFill="1" applyBorder="1" applyAlignment="1">
      <alignment horizontal="right" vertical="center"/>
    </xf>
    <xf numFmtId="180" fontId="38" fillId="25" borderId="18" xfId="38" applyNumberFormat="1" applyFont="1" applyFill="1" applyBorder="1" applyAlignment="1">
      <alignment horizontal="right" vertical="center"/>
    </xf>
    <xf numFmtId="180" fontId="38" fillId="25" borderId="13" xfId="38" applyNumberFormat="1" applyFont="1" applyFill="1" applyBorder="1" applyAlignment="1">
      <alignment horizontal="right" vertical="center"/>
    </xf>
    <xf numFmtId="180" fontId="38" fillId="25" borderId="24" xfId="38" applyNumberFormat="1" applyFont="1" applyFill="1" applyBorder="1" applyAlignment="1">
      <alignment horizontal="right" vertical="center"/>
    </xf>
    <xf numFmtId="180" fontId="38" fillId="25" borderId="14" xfId="0" applyNumberFormat="1" applyFont="1" applyFill="1" applyBorder="1" applyAlignment="1">
      <alignment horizontal="right" vertical="center"/>
    </xf>
    <xf numFmtId="180" fontId="38" fillId="25" borderId="39" xfId="38" applyNumberFormat="1" applyFont="1" applyFill="1" applyBorder="1" applyAlignment="1">
      <alignment horizontal="right" vertical="center"/>
    </xf>
    <xf numFmtId="180" fontId="38" fillId="25" borderId="10" xfId="38" applyNumberFormat="1" applyFont="1" applyFill="1" applyBorder="1" applyAlignment="1">
      <alignment horizontal="right" vertical="center" wrapText="1"/>
    </xf>
    <xf numFmtId="180" fontId="38" fillId="0" borderId="24" xfId="0" applyNumberFormat="1" applyFont="1" applyFill="1" applyBorder="1" applyAlignment="1">
      <alignment horizontal="right" vertical="center"/>
    </xf>
    <xf numFmtId="0" fontId="42" fillId="0" borderId="0" xfId="0" applyFont="1" applyFill="1"/>
    <xf numFmtId="0" fontId="48" fillId="0" borderId="0" xfId="0" applyFont="1"/>
    <xf numFmtId="177" fontId="42" fillId="0" borderId="14" xfId="38" applyNumberFormat="1" applyFont="1" applyBorder="1" applyAlignment="1">
      <alignment horizontal="center" vertical="center"/>
    </xf>
    <xf numFmtId="177" fontId="44" fillId="0" borderId="14" xfId="0" applyNumberFormat="1" applyFont="1" applyBorder="1" applyAlignment="1">
      <alignment vertical="center"/>
    </xf>
    <xf numFmtId="0" fontId="48" fillId="26" borderId="0" xfId="0" applyFont="1" applyFill="1"/>
    <xf numFmtId="177" fontId="42" fillId="0" borderId="14" xfId="38" applyNumberFormat="1" applyFont="1" applyBorder="1" applyAlignment="1">
      <alignment vertical="center"/>
    </xf>
    <xf numFmtId="177" fontId="42" fillId="0" borderId="14" xfId="38" applyNumberFormat="1" applyFont="1" applyBorder="1" applyAlignment="1">
      <alignment vertical="center" wrapText="1"/>
    </xf>
    <xf numFmtId="0" fontId="48" fillId="0" borderId="14" xfId="0" applyFont="1" applyFill="1" applyBorder="1" applyAlignment="1">
      <alignment vertical="center" wrapText="1"/>
    </xf>
    <xf numFmtId="0" fontId="48" fillId="0" borderId="0" xfId="0" applyFont="1" applyBorder="1"/>
    <xf numFmtId="177" fontId="42" fillId="0" borderId="14" xfId="0" applyNumberFormat="1" applyFont="1" applyFill="1" applyBorder="1" applyAlignment="1">
      <alignment horizontal="center" vertical="center" wrapText="1"/>
    </xf>
    <xf numFmtId="177" fontId="42" fillId="0" borderId="14" xfId="38" applyNumberFormat="1" applyFont="1" applyFill="1" applyBorder="1" applyAlignment="1">
      <alignment vertical="center"/>
    </xf>
    <xf numFmtId="177" fontId="42" fillId="0" borderId="14" xfId="0" applyNumberFormat="1" applyFont="1" applyBorder="1" applyAlignment="1">
      <alignment vertical="center"/>
    </xf>
    <xf numFmtId="177" fontId="42" fillId="0" borderId="14" xfId="0" applyNumberFormat="1" applyFont="1" applyFill="1" applyBorder="1" applyAlignment="1">
      <alignment vertical="center"/>
    </xf>
    <xf numFmtId="0" fontId="49" fillId="0" borderId="14" xfId="0" applyFont="1" applyBorder="1" applyAlignment="1">
      <alignment horizontal="center" vertical="center"/>
    </xf>
    <xf numFmtId="41" fontId="49" fillId="0" borderId="14" xfId="38" applyFont="1" applyBorder="1" applyAlignment="1">
      <alignment horizontal="center" vertical="center"/>
    </xf>
    <xf numFmtId="41" fontId="49" fillId="0" borderId="14" xfId="38" applyFont="1" applyBorder="1" applyAlignment="1">
      <alignment vertical="center"/>
    </xf>
    <xf numFmtId="177" fontId="42" fillId="25" borderId="14" xfId="0" applyNumberFormat="1" applyFont="1" applyFill="1" applyBorder="1" applyAlignment="1">
      <alignment horizontal="center" vertical="center" wrapText="1"/>
    </xf>
    <xf numFmtId="0" fontId="49" fillId="0" borderId="0" xfId="0" applyFont="1" applyAlignment="1">
      <alignment vertical="center" textRotation="255"/>
    </xf>
    <xf numFmtId="0" fontId="0" fillId="0" borderId="0" xfId="0" applyFont="1" applyAlignment="1">
      <alignment horizontal="left"/>
    </xf>
    <xf numFmtId="177" fontId="46" fillId="0" borderId="0" xfId="0" applyNumberFormat="1" applyFont="1" applyAlignment="1"/>
    <xf numFmtId="177" fontId="46" fillId="0" borderId="0" xfId="38" applyNumberFormat="1" applyFont="1" applyAlignment="1"/>
    <xf numFmtId="0" fontId="0" fillId="0" borderId="0" xfId="0" applyFont="1"/>
    <xf numFmtId="0" fontId="49" fillId="0" borderId="0" xfId="0" applyFont="1"/>
    <xf numFmtId="0" fontId="30" fillId="24" borderId="17" xfId="0" applyFont="1" applyFill="1" applyBorder="1" applyAlignment="1">
      <alignment vertical="center" shrinkToFit="1"/>
    </xf>
    <xf numFmtId="41" fontId="25" fillId="24" borderId="17" xfId="0" applyNumberFormat="1" applyFont="1" applyFill="1" applyBorder="1" applyAlignment="1">
      <alignment vertical="center" shrinkToFit="1"/>
    </xf>
    <xf numFmtId="176" fontId="25" fillId="24" borderId="17" xfId="38" applyNumberFormat="1" applyFont="1" applyFill="1" applyBorder="1" applyAlignment="1">
      <alignment horizontal="right" vertical="center"/>
    </xf>
    <xf numFmtId="9" fontId="25" fillId="24" borderId="17" xfId="0" applyNumberFormat="1" applyFont="1" applyFill="1" applyBorder="1" applyAlignment="1">
      <alignment horizontal="center" vertical="center"/>
    </xf>
    <xf numFmtId="41" fontId="22" fillId="25" borderId="10" xfId="38" applyFont="1" applyFill="1" applyBorder="1" applyAlignment="1">
      <alignment horizontal="right"/>
    </xf>
    <xf numFmtId="0" fontId="43" fillId="0" borderId="14" xfId="0" applyFont="1" applyBorder="1" applyAlignment="1">
      <alignment horizontal="center" vertical="center" wrapText="1"/>
    </xf>
    <xf numFmtId="0" fontId="43" fillId="25" borderId="14" xfId="0" applyFont="1" applyFill="1" applyBorder="1" applyAlignment="1">
      <alignment horizontal="center" vertical="center" wrapText="1" shrinkToFit="1"/>
    </xf>
    <xf numFmtId="177" fontId="42" fillId="25" borderId="14" xfId="38" applyNumberFormat="1" applyFont="1" applyFill="1" applyBorder="1" applyAlignment="1">
      <alignment horizontal="center" vertical="center"/>
    </xf>
    <xf numFmtId="177" fontId="42" fillId="25" borderId="14" xfId="0" applyNumberFormat="1" applyFont="1" applyFill="1" applyBorder="1" applyAlignment="1">
      <alignment horizontal="center" vertical="center"/>
    </xf>
    <xf numFmtId="41" fontId="38" fillId="25" borderId="24" xfId="38" applyFont="1" applyFill="1" applyBorder="1" applyAlignment="1">
      <alignment horizontal="center" vertical="center"/>
    </xf>
    <xf numFmtId="41" fontId="22" fillId="25" borderId="39" xfId="38" applyFont="1" applyFill="1" applyBorder="1" applyAlignment="1">
      <alignment vertical="center" wrapText="1"/>
    </xf>
    <xf numFmtId="41" fontId="22" fillId="25" borderId="25" xfId="38" quotePrefix="1" applyFont="1" applyFill="1" applyBorder="1" applyAlignment="1">
      <alignment vertical="center"/>
    </xf>
    <xf numFmtId="41" fontId="22" fillId="25" borderId="25" xfId="38" applyFont="1" applyFill="1" applyBorder="1" applyAlignment="1">
      <alignment vertical="center"/>
    </xf>
    <xf numFmtId="41" fontId="22" fillId="25" borderId="21" xfId="38" applyFont="1" applyFill="1" applyBorder="1" applyAlignment="1">
      <alignment vertical="center" shrinkToFit="1"/>
    </xf>
    <xf numFmtId="176" fontId="22" fillId="25" borderId="32" xfId="38" applyNumberFormat="1" applyFont="1" applyFill="1" applyBorder="1" applyAlignment="1">
      <alignment vertical="center"/>
    </xf>
    <xf numFmtId="41" fontId="22" fillId="25" borderId="25" xfId="38" applyFont="1" applyFill="1" applyBorder="1" applyAlignment="1">
      <alignment horizontal="center" vertical="center" shrinkToFit="1"/>
    </xf>
    <xf numFmtId="176" fontId="22" fillId="25" borderId="12" xfId="38" applyNumberFormat="1" applyFont="1" applyFill="1" applyBorder="1" applyAlignment="1">
      <alignment vertical="center" wrapText="1"/>
    </xf>
    <xf numFmtId="41" fontId="22" fillId="0" borderId="31" xfId="38" applyFont="1" applyFill="1" applyBorder="1" applyAlignment="1">
      <alignment vertical="center"/>
    </xf>
    <xf numFmtId="41" fontId="22" fillId="0" borderId="21" xfId="38" applyFont="1" applyFill="1" applyBorder="1" applyAlignment="1">
      <alignment horizontal="right" vertical="center"/>
    </xf>
    <xf numFmtId="41" fontId="22" fillId="0" borderId="21" xfId="38" quotePrefix="1" applyFont="1" applyFill="1" applyBorder="1" applyAlignment="1">
      <alignment vertical="center"/>
    </xf>
    <xf numFmtId="41" fontId="22" fillId="0" borderId="21" xfId="38" applyFont="1" applyFill="1" applyBorder="1" applyAlignment="1">
      <alignment vertical="center"/>
    </xf>
    <xf numFmtId="41" fontId="22" fillId="0" borderId="21" xfId="38" applyFont="1" applyFill="1" applyBorder="1" applyAlignment="1">
      <alignment horizontal="center" vertical="center" shrinkToFit="1"/>
    </xf>
    <xf numFmtId="176" fontId="22" fillId="0" borderId="21" xfId="38" applyNumberFormat="1" applyFont="1" applyFill="1" applyBorder="1" applyAlignment="1">
      <alignment horizontal="center" vertical="center"/>
    </xf>
    <xf numFmtId="41" fontId="22" fillId="0" borderId="32" xfId="38" applyFont="1" applyFill="1" applyBorder="1" applyAlignment="1">
      <alignment vertical="center"/>
    </xf>
    <xf numFmtId="41" fontId="23" fillId="25" borderId="0" xfId="0" applyNumberFormat="1" applyFont="1" applyFill="1" applyAlignment="1">
      <alignment vertical="center"/>
    </xf>
    <xf numFmtId="41" fontId="22" fillId="25" borderId="36" xfId="38" applyFont="1" applyFill="1" applyBorder="1" applyAlignment="1">
      <alignment horizontal="left" vertical="center"/>
    </xf>
    <xf numFmtId="41" fontId="22" fillId="25" borderId="37" xfId="38" applyFont="1" applyFill="1" applyBorder="1" applyAlignment="1">
      <alignment horizontal="right" vertical="center"/>
    </xf>
    <xf numFmtId="41" fontId="22" fillId="25" borderId="37" xfId="38" quotePrefix="1" applyFont="1" applyFill="1" applyBorder="1" applyAlignment="1">
      <alignment vertical="center"/>
    </xf>
    <xf numFmtId="41" fontId="22" fillId="25" borderId="37" xfId="38" applyFont="1" applyFill="1" applyBorder="1" applyAlignment="1">
      <alignment vertical="center"/>
    </xf>
    <xf numFmtId="41" fontId="22" fillId="25" borderId="37" xfId="38" applyFont="1" applyFill="1" applyBorder="1" applyAlignment="1">
      <alignment horizontal="left" vertical="center" shrinkToFit="1"/>
    </xf>
    <xf numFmtId="176" fontId="22" fillId="25" borderId="37" xfId="38" quotePrefix="1" applyNumberFormat="1" applyFont="1" applyFill="1" applyBorder="1" applyAlignment="1">
      <alignment horizontal="center" vertical="center"/>
    </xf>
    <xf numFmtId="41" fontId="51" fillId="25" borderId="10" xfId="38" applyFont="1" applyFill="1" applyBorder="1" applyAlignment="1">
      <alignment horizontal="left" vertical="center"/>
    </xf>
    <xf numFmtId="41" fontId="51" fillId="25" borderId="19" xfId="38" applyFont="1" applyFill="1" applyBorder="1" applyAlignment="1">
      <alignment horizontal="right" vertical="center"/>
    </xf>
    <xf numFmtId="41" fontId="51" fillId="25" borderId="19" xfId="38" quotePrefix="1" applyFont="1" applyFill="1" applyBorder="1" applyAlignment="1">
      <alignment horizontal="center" vertical="center"/>
    </xf>
    <xf numFmtId="41" fontId="51" fillId="25" borderId="19" xfId="38" applyNumberFormat="1" applyFont="1" applyFill="1" applyBorder="1" applyAlignment="1">
      <alignment horizontal="center" vertical="center"/>
    </xf>
    <xf numFmtId="41" fontId="51" fillId="25" borderId="19" xfId="38" applyFont="1" applyFill="1" applyBorder="1" applyAlignment="1">
      <alignment horizontal="center" vertical="center"/>
    </xf>
    <xf numFmtId="41" fontId="51" fillId="25" borderId="22" xfId="38" applyFont="1" applyFill="1" applyBorder="1" applyAlignment="1">
      <alignment horizontal="center" vertical="center"/>
    </xf>
    <xf numFmtId="41" fontId="51" fillId="25" borderId="23" xfId="38" applyFont="1" applyFill="1" applyBorder="1" applyAlignment="1">
      <alignment horizontal="right" vertical="center"/>
    </xf>
    <xf numFmtId="41" fontId="38" fillId="0" borderId="13" xfId="38" applyFont="1" applyFill="1" applyBorder="1" applyAlignment="1">
      <alignment horizontal="center" vertical="center"/>
    </xf>
    <xf numFmtId="0" fontId="38" fillId="0" borderId="11" xfId="0" applyFont="1" applyFill="1" applyBorder="1" applyAlignment="1">
      <alignment horizontal="center" vertical="center"/>
    </xf>
    <xf numFmtId="9" fontId="38" fillId="0" borderId="13" xfId="38" applyNumberFormat="1" applyFont="1" applyFill="1" applyBorder="1" applyAlignment="1">
      <alignment horizontal="center" vertical="center"/>
    </xf>
    <xf numFmtId="10" fontId="38" fillId="24" borderId="29" xfId="38" quotePrefix="1" applyNumberFormat="1" applyFont="1" applyFill="1" applyBorder="1" applyAlignment="1">
      <alignment horizontal="center" vertical="center"/>
    </xf>
    <xf numFmtId="179" fontId="38" fillId="24" borderId="29" xfId="38" quotePrefix="1" applyNumberFormat="1" applyFont="1" applyFill="1" applyBorder="1" applyAlignment="1">
      <alignment horizontal="center" vertical="center"/>
    </xf>
    <xf numFmtId="179" fontId="38" fillId="24" borderId="19" xfId="38" quotePrefix="1" applyNumberFormat="1" applyFont="1" applyFill="1" applyBorder="1" applyAlignment="1">
      <alignment horizontal="center" vertical="center"/>
    </xf>
    <xf numFmtId="0" fontId="22" fillId="25" borderId="11" xfId="0" applyNumberFormat="1" applyFont="1" applyFill="1" applyBorder="1" applyAlignment="1">
      <alignment horizontal="center" vertical="center"/>
    </xf>
    <xf numFmtId="0" fontId="22" fillId="25" borderId="17" xfId="0" applyNumberFormat="1" applyFont="1" applyFill="1" applyBorder="1" applyAlignment="1">
      <alignment horizontal="center" vertical="center"/>
    </xf>
    <xf numFmtId="9" fontId="22" fillId="25" borderId="11" xfId="38" applyNumberFormat="1" applyFont="1" applyFill="1" applyBorder="1" applyAlignment="1">
      <alignment horizontal="center" vertical="center"/>
    </xf>
    <xf numFmtId="9" fontId="22" fillId="25" borderId="17" xfId="38" applyNumberFormat="1" applyFont="1" applyFill="1" applyBorder="1" applyAlignment="1">
      <alignment horizontal="center" vertical="center"/>
    </xf>
    <xf numFmtId="176" fontId="22" fillId="25" borderId="11" xfId="38" applyNumberFormat="1" applyFont="1" applyFill="1" applyBorder="1" applyAlignment="1">
      <alignment horizontal="center" vertical="center"/>
    </xf>
    <xf numFmtId="176" fontId="22" fillId="25" borderId="17" xfId="38" applyNumberFormat="1" applyFont="1" applyFill="1" applyBorder="1" applyAlignment="1">
      <alignment horizontal="center" vertical="center"/>
    </xf>
    <xf numFmtId="41" fontId="22" fillId="25" borderId="11" xfId="38" applyFont="1" applyFill="1" applyBorder="1" applyAlignment="1">
      <alignment horizontal="center" vertical="center"/>
    </xf>
    <xf numFmtId="41" fontId="22" fillId="25" borderId="17" xfId="38" applyFont="1" applyFill="1" applyBorder="1" applyAlignment="1">
      <alignment horizontal="center" vertical="center"/>
    </xf>
    <xf numFmtId="41" fontId="22" fillId="25" borderId="36" xfId="38" applyFont="1" applyFill="1" applyBorder="1" applyAlignment="1">
      <alignment vertical="center"/>
    </xf>
    <xf numFmtId="41" fontId="22" fillId="25" borderId="37" xfId="38" applyFont="1" applyFill="1" applyBorder="1" applyAlignment="1">
      <alignment vertical="center" shrinkToFit="1"/>
    </xf>
    <xf numFmtId="176" fontId="22" fillId="25" borderId="37" xfId="38" applyNumberFormat="1" applyFont="1" applyFill="1" applyBorder="1" applyAlignment="1">
      <alignment vertical="center" wrapText="1"/>
    </xf>
    <xf numFmtId="176" fontId="22" fillId="25" borderId="38" xfId="38" applyNumberFormat="1" applyFont="1" applyFill="1" applyBorder="1" applyAlignment="1">
      <alignment vertical="center"/>
    </xf>
    <xf numFmtId="41" fontId="23" fillId="25" borderId="25" xfId="38" applyFont="1" applyFill="1" applyBorder="1" applyAlignment="1">
      <alignment vertical="center"/>
    </xf>
    <xf numFmtId="0" fontId="23" fillId="25" borderId="25" xfId="0" applyFont="1" applyFill="1" applyBorder="1" applyAlignment="1">
      <alignment vertical="center"/>
    </xf>
    <xf numFmtId="177" fontId="42" fillId="0" borderId="14" xfId="0" applyNumberFormat="1" applyFont="1" applyBorder="1" applyAlignment="1">
      <alignment horizontal="center" vertical="center" wrapText="1"/>
    </xf>
    <xf numFmtId="0" fontId="43" fillId="0" borderId="14" xfId="0" applyFont="1" applyBorder="1" applyAlignment="1">
      <alignment horizontal="center" vertical="center"/>
    </xf>
    <xf numFmtId="177" fontId="42" fillId="0" borderId="14" xfId="0" applyNumberFormat="1" applyFont="1" applyBorder="1" applyAlignment="1">
      <alignment horizontal="center" vertical="center"/>
    </xf>
    <xf numFmtId="0" fontId="43" fillId="0" borderId="14" xfId="0" applyFont="1" applyFill="1" applyBorder="1" applyAlignment="1">
      <alignment horizontal="center" vertical="center" wrapText="1" shrinkToFit="1"/>
    </xf>
    <xf numFmtId="0" fontId="48" fillId="0" borderId="20" xfId="0" applyFont="1" applyBorder="1" applyAlignment="1">
      <alignment horizontal="left" vertical="center" wrapText="1"/>
    </xf>
    <xf numFmtId="0" fontId="42" fillId="0" borderId="50" xfId="0" applyFont="1" applyFill="1" applyBorder="1"/>
    <xf numFmtId="0" fontId="42" fillId="0" borderId="52" xfId="0" applyFont="1" applyFill="1" applyBorder="1" applyAlignment="1">
      <alignment horizontal="right"/>
    </xf>
    <xf numFmtId="0" fontId="43" fillId="0" borderId="41" xfId="0" applyFont="1" applyBorder="1" applyAlignment="1">
      <alignment horizontal="center" vertical="center"/>
    </xf>
    <xf numFmtId="0" fontId="48" fillId="0" borderId="41" xfId="0" applyFont="1" applyBorder="1" applyAlignment="1">
      <alignment horizontal="left" vertical="center" wrapText="1"/>
    </xf>
    <xf numFmtId="0" fontId="48" fillId="0" borderId="46" xfId="0" applyFont="1" applyBorder="1" applyAlignment="1">
      <alignment horizontal="center" vertical="center" textRotation="255" wrapText="1"/>
    </xf>
    <xf numFmtId="0" fontId="48" fillId="0" borderId="40" xfId="0" applyFont="1" applyBorder="1" applyAlignment="1">
      <alignment horizontal="center" vertical="center" textRotation="255" wrapText="1"/>
    </xf>
    <xf numFmtId="0" fontId="43" fillId="25" borderId="42" xfId="0" applyFont="1" applyFill="1" applyBorder="1" applyAlignment="1">
      <alignment horizontal="center" vertical="center" wrapText="1" shrinkToFit="1"/>
    </xf>
    <xf numFmtId="177" fontId="42" fillId="25" borderId="42" xfId="0" applyNumberFormat="1" applyFont="1" applyFill="1" applyBorder="1" applyAlignment="1">
      <alignment horizontal="center" vertical="center" wrapText="1"/>
    </xf>
    <xf numFmtId="177" fontId="42" fillId="25" borderId="42" xfId="38" applyNumberFormat="1" applyFont="1" applyFill="1" applyBorder="1" applyAlignment="1">
      <alignment horizontal="center" vertical="center"/>
    </xf>
    <xf numFmtId="177" fontId="42" fillId="25" borderId="42" xfId="0" applyNumberFormat="1" applyFont="1" applyFill="1" applyBorder="1" applyAlignment="1">
      <alignment horizontal="center" vertical="center"/>
    </xf>
    <xf numFmtId="0" fontId="48" fillId="0" borderId="42" xfId="0" applyFont="1" applyFill="1" applyBorder="1" applyAlignment="1">
      <alignment vertical="center" wrapText="1"/>
    </xf>
    <xf numFmtId="0" fontId="48" fillId="0" borderId="43" xfId="0" applyFont="1" applyBorder="1" applyAlignment="1">
      <alignment horizontal="left" vertical="center" wrapText="1"/>
    </xf>
    <xf numFmtId="0" fontId="52" fillId="0" borderId="0" xfId="0" applyFont="1"/>
    <xf numFmtId="0" fontId="22" fillId="25" borderId="13" xfId="0" applyFont="1" applyFill="1" applyBorder="1" applyAlignment="1">
      <alignment horizontal="center" vertical="center"/>
    </xf>
    <xf numFmtId="0" fontId="22" fillId="25" borderId="11" xfId="0" applyFont="1" applyFill="1" applyBorder="1" applyAlignment="1">
      <alignment horizontal="center" vertical="center"/>
    </xf>
    <xf numFmtId="0" fontId="22" fillId="25" borderId="17" xfId="0" applyFont="1" applyFill="1" applyBorder="1" applyAlignment="1">
      <alignment horizontal="center" vertical="center"/>
    </xf>
    <xf numFmtId="0" fontId="22" fillId="25" borderId="13" xfId="0" applyNumberFormat="1" applyFont="1" applyFill="1" applyBorder="1" applyAlignment="1">
      <alignment horizontal="center" vertical="center"/>
    </xf>
    <xf numFmtId="0" fontId="22" fillId="25" borderId="11" xfId="0" applyNumberFormat="1" applyFont="1" applyFill="1" applyBorder="1" applyAlignment="1">
      <alignment horizontal="center" vertical="center"/>
    </xf>
    <xf numFmtId="0" fontId="22" fillId="25" borderId="17" xfId="0" applyNumberFormat="1" applyFont="1" applyFill="1" applyBorder="1" applyAlignment="1">
      <alignment horizontal="center" vertical="center"/>
    </xf>
    <xf numFmtId="41" fontId="38" fillId="0" borderId="17" xfId="38" applyFont="1" applyFill="1" applyBorder="1" applyAlignment="1">
      <alignment horizontal="center" vertical="center"/>
    </xf>
    <xf numFmtId="0" fontId="38" fillId="0" borderId="17" xfId="0" applyFont="1" applyFill="1" applyBorder="1" applyAlignment="1">
      <alignment horizontal="center" vertical="center"/>
    </xf>
    <xf numFmtId="9" fontId="38" fillId="0" borderId="17" xfId="38" applyNumberFormat="1" applyFont="1" applyFill="1" applyBorder="1" applyAlignment="1">
      <alignment horizontal="center" vertical="center"/>
    </xf>
    <xf numFmtId="41" fontId="38" fillId="25" borderId="17" xfId="38" applyFont="1" applyFill="1" applyBorder="1" applyAlignment="1">
      <alignment horizontal="center" vertical="center"/>
    </xf>
    <xf numFmtId="0" fontId="43" fillId="0" borderId="14" xfId="0" applyFont="1" applyFill="1" applyBorder="1" applyAlignment="1">
      <alignment horizontal="center" vertical="center" wrapText="1" shrinkToFit="1"/>
    </xf>
    <xf numFmtId="0" fontId="48" fillId="0" borderId="41" xfId="0" applyFont="1" applyBorder="1" applyAlignment="1">
      <alignment horizontal="left" vertical="center" wrapText="1"/>
    </xf>
    <xf numFmtId="0" fontId="36" fillId="28" borderId="24" xfId="0" applyFont="1" applyFill="1" applyBorder="1" applyAlignment="1">
      <alignment horizontal="center" vertical="center" shrinkToFit="1"/>
    </xf>
    <xf numFmtId="0" fontId="36" fillId="28" borderId="18" xfId="0" applyFont="1" applyFill="1" applyBorder="1" applyAlignment="1">
      <alignment horizontal="center" vertical="center" shrinkToFit="1"/>
    </xf>
    <xf numFmtId="41" fontId="36" fillId="28" borderId="14" xfId="38" applyFont="1" applyFill="1" applyBorder="1" applyAlignment="1">
      <alignment horizontal="center" vertical="center" shrinkToFit="1"/>
    </xf>
    <xf numFmtId="38" fontId="36" fillId="28" borderId="14" xfId="0" applyNumberFormat="1" applyFont="1" applyFill="1" applyBorder="1" applyAlignment="1">
      <alignment horizontal="center" vertical="center" wrapText="1"/>
    </xf>
    <xf numFmtId="176" fontId="36" fillId="28" borderId="20" xfId="0" applyNumberFormat="1" applyFont="1" applyFill="1" applyBorder="1" applyAlignment="1">
      <alignment horizontal="center" vertical="center" wrapText="1"/>
    </xf>
    <xf numFmtId="0" fontId="36" fillId="28" borderId="14" xfId="0" applyFont="1" applyFill="1" applyBorder="1" applyAlignment="1">
      <alignment horizontal="center" vertical="center" wrapText="1"/>
    </xf>
    <xf numFmtId="0" fontId="30" fillId="28" borderId="13" xfId="0" applyFont="1" applyFill="1" applyBorder="1" applyAlignment="1">
      <alignment vertical="center" shrinkToFit="1"/>
    </xf>
    <xf numFmtId="41" fontId="24" fillId="28" borderId="13" xfId="0" applyNumberFormat="1" applyFont="1" applyFill="1" applyBorder="1" applyAlignment="1">
      <alignment vertical="center" shrinkToFit="1"/>
    </xf>
    <xf numFmtId="176" fontId="24" fillId="28" borderId="13" xfId="38" applyNumberFormat="1" applyFont="1" applyFill="1" applyBorder="1" applyAlignment="1">
      <alignment vertical="center"/>
    </xf>
    <xf numFmtId="9" fontId="24" fillId="28" borderId="13" xfId="31" applyFont="1" applyFill="1" applyBorder="1" applyAlignment="1">
      <alignment horizontal="center" vertical="center"/>
    </xf>
    <xf numFmtId="41" fontId="30" fillId="28" borderId="23" xfId="38" applyFont="1" applyFill="1" applyBorder="1" applyAlignment="1">
      <alignment vertical="center"/>
    </xf>
    <xf numFmtId="176" fontId="24" fillId="28" borderId="13" xfId="38" applyNumberFormat="1" applyFont="1" applyFill="1" applyBorder="1" applyAlignment="1">
      <alignment horizontal="right" vertical="center"/>
    </xf>
    <xf numFmtId="9" fontId="24" fillId="28" borderId="13" xfId="38" applyNumberFormat="1" applyFont="1" applyFill="1" applyBorder="1" applyAlignment="1">
      <alignment horizontal="center" vertical="center"/>
    </xf>
    <xf numFmtId="0" fontId="30" fillId="28" borderId="24" xfId="0" applyFont="1" applyFill="1" applyBorder="1" applyAlignment="1">
      <alignment horizontal="left" vertical="center"/>
    </xf>
    <xf numFmtId="41" fontId="24" fillId="28" borderId="24" xfId="0" applyNumberFormat="1" applyFont="1" applyFill="1" applyBorder="1" applyAlignment="1">
      <alignment horizontal="left" vertical="center"/>
    </xf>
    <xf numFmtId="41" fontId="30" fillId="28" borderId="13" xfId="38" applyFont="1" applyFill="1" applyBorder="1" applyAlignment="1">
      <alignment vertical="center"/>
    </xf>
    <xf numFmtId="176" fontId="5" fillId="28" borderId="13" xfId="38" applyNumberFormat="1" applyFont="1" applyFill="1" applyBorder="1" applyAlignment="1">
      <alignment horizontal="right" vertical="center" wrapText="1"/>
    </xf>
    <xf numFmtId="176" fontId="30" fillId="28" borderId="20" xfId="38" applyNumberFormat="1" applyFont="1" applyFill="1" applyBorder="1" applyAlignment="1">
      <alignment vertical="center"/>
    </xf>
    <xf numFmtId="176" fontId="24" fillId="28" borderId="14" xfId="38" applyNumberFormat="1" applyFont="1" applyFill="1" applyBorder="1" applyAlignment="1">
      <alignment horizontal="right" vertical="center"/>
    </xf>
    <xf numFmtId="9" fontId="24" fillId="28" borderId="14" xfId="38" applyNumberFormat="1" applyFont="1" applyFill="1" applyBorder="1" applyAlignment="1">
      <alignment horizontal="center" vertical="center"/>
    </xf>
    <xf numFmtId="180" fontId="30" fillId="28" borderId="13" xfId="0" applyNumberFormat="1" applyFont="1" applyFill="1" applyBorder="1" applyAlignment="1">
      <alignment vertical="center" shrinkToFit="1"/>
    </xf>
    <xf numFmtId="41" fontId="24" fillId="28" borderId="13" xfId="38" applyFont="1" applyFill="1" applyBorder="1" applyAlignment="1">
      <alignment vertical="center" shrinkToFit="1"/>
    </xf>
    <xf numFmtId="41" fontId="41" fillId="28" borderId="14" xfId="38" applyFont="1" applyFill="1" applyBorder="1" applyAlignment="1">
      <alignment horizontal="center" vertical="center" shrinkToFit="1"/>
    </xf>
    <xf numFmtId="38" fontId="41" fillId="28" borderId="14" xfId="0" applyNumberFormat="1" applyFont="1" applyFill="1" applyBorder="1" applyAlignment="1">
      <alignment horizontal="center" vertical="center" wrapText="1"/>
    </xf>
    <xf numFmtId="176" fontId="41" fillId="28" borderId="20" xfId="0" applyNumberFormat="1" applyFont="1" applyFill="1" applyBorder="1" applyAlignment="1">
      <alignment horizontal="center" vertical="center" wrapText="1"/>
    </xf>
    <xf numFmtId="0" fontId="41" fillId="28" borderId="10" xfId="0" applyFont="1" applyFill="1" applyBorder="1" applyAlignment="1">
      <alignment horizontal="center" vertical="center" wrapText="1"/>
    </xf>
    <xf numFmtId="0" fontId="22" fillId="28" borderId="14" xfId="0" applyFont="1" applyFill="1" applyBorder="1" applyAlignment="1">
      <alignment horizontal="left" vertical="center"/>
    </xf>
    <xf numFmtId="41" fontId="22" fillId="28" borderId="10" xfId="38" applyFont="1" applyFill="1" applyBorder="1" applyAlignment="1">
      <alignment horizontal="left" vertical="center"/>
    </xf>
    <xf numFmtId="41" fontId="22" fillId="28" borderId="14" xfId="38" applyFont="1" applyFill="1" applyBorder="1" applyAlignment="1">
      <alignment horizontal="left" vertical="center"/>
    </xf>
    <xf numFmtId="176" fontId="22" fillId="28" borderId="13" xfId="38" applyNumberFormat="1" applyFont="1" applyFill="1" applyBorder="1" applyAlignment="1">
      <alignment horizontal="right" vertical="center"/>
    </xf>
    <xf numFmtId="9" fontId="22" fillId="28" borderId="24" xfId="31" applyNumberFormat="1" applyFont="1" applyFill="1" applyBorder="1" applyAlignment="1">
      <alignment vertical="center"/>
    </xf>
    <xf numFmtId="41" fontId="22" fillId="28" borderId="10" xfId="38" applyFont="1" applyFill="1" applyBorder="1" applyAlignment="1">
      <alignment vertical="center"/>
    </xf>
    <xf numFmtId="41" fontId="22" fillId="28" borderId="12" xfId="38" applyFont="1" applyFill="1" applyBorder="1" applyAlignment="1">
      <alignment horizontal="right" vertical="center"/>
    </xf>
    <xf numFmtId="41" fontId="22" fillId="28" borderId="12" xfId="38" applyFont="1" applyFill="1" applyBorder="1" applyAlignment="1">
      <alignment vertical="center"/>
    </xf>
    <xf numFmtId="41" fontId="22" fillId="28" borderId="12" xfId="38" applyFont="1" applyFill="1" applyBorder="1" applyAlignment="1">
      <alignment horizontal="center" vertical="center" shrinkToFit="1"/>
    </xf>
    <xf numFmtId="41" fontId="22" fillId="28" borderId="12" xfId="38" applyFont="1" applyFill="1" applyBorder="1" applyAlignment="1">
      <alignment horizontal="center" vertical="center"/>
    </xf>
    <xf numFmtId="41" fontId="22" fillId="28" borderId="20" xfId="38" applyFont="1" applyFill="1" applyBorder="1" applyAlignment="1">
      <alignment vertical="center"/>
    </xf>
    <xf numFmtId="176" fontId="22" fillId="28" borderId="14" xfId="38" applyNumberFormat="1" applyFont="1" applyFill="1" applyBorder="1" applyAlignment="1">
      <alignment horizontal="right" vertical="center"/>
    </xf>
    <xf numFmtId="9" fontId="22" fillId="28" borderId="14" xfId="31" applyNumberFormat="1" applyFont="1" applyFill="1" applyBorder="1" applyAlignment="1">
      <alignment vertical="center"/>
    </xf>
    <xf numFmtId="41" fontId="22" fillId="28" borderId="12" xfId="38" applyFont="1" applyFill="1" applyBorder="1" applyAlignment="1">
      <alignment horizontal="left" vertical="center" shrinkToFit="1"/>
    </xf>
    <xf numFmtId="176" fontId="22" fillId="28" borderId="12" xfId="38" quotePrefix="1" applyNumberFormat="1" applyFont="1" applyFill="1" applyBorder="1" applyAlignment="1">
      <alignment horizontal="center" vertical="center"/>
    </xf>
    <xf numFmtId="0" fontId="22" fillId="28" borderId="14" xfId="0" applyFont="1" applyFill="1" applyBorder="1" applyAlignment="1">
      <alignment horizontal="center" vertical="center"/>
    </xf>
    <xf numFmtId="41" fontId="22" fillId="28" borderId="10" xfId="38" applyFont="1" applyFill="1" applyBorder="1" applyAlignment="1">
      <alignment horizontal="center" vertical="center"/>
    </xf>
    <xf numFmtId="176" fontId="22" fillId="28" borderId="14" xfId="38" applyNumberFormat="1" applyFont="1" applyFill="1" applyBorder="1" applyAlignment="1">
      <alignment horizontal="right" vertical="center" wrapText="1"/>
    </xf>
    <xf numFmtId="9" fontId="22" fillId="28" borderId="14" xfId="38" applyNumberFormat="1" applyFont="1" applyFill="1" applyBorder="1" applyAlignment="1">
      <alignment vertical="center"/>
    </xf>
    <xf numFmtId="0" fontId="22" fillId="28" borderId="14" xfId="0" applyFont="1" applyFill="1" applyBorder="1" applyAlignment="1">
      <alignment vertical="center"/>
    </xf>
    <xf numFmtId="41" fontId="22" fillId="28" borderId="10" xfId="38" applyFont="1" applyFill="1" applyBorder="1"/>
    <xf numFmtId="41" fontId="22" fillId="28" borderId="14" xfId="38" applyFont="1" applyFill="1" applyBorder="1"/>
    <xf numFmtId="176" fontId="22" fillId="28" borderId="14" xfId="38" applyNumberFormat="1" applyFont="1" applyFill="1" applyBorder="1" applyAlignment="1">
      <alignment horizontal="right"/>
    </xf>
    <xf numFmtId="9" fontId="22" fillId="28" borderId="14" xfId="31" applyNumberFormat="1" applyFont="1" applyFill="1" applyBorder="1"/>
    <xf numFmtId="41" fontId="22" fillId="28" borderId="12" xfId="38" applyFont="1" applyFill="1" applyBorder="1" applyAlignment="1">
      <alignment horizontal="right"/>
    </xf>
    <xf numFmtId="0" fontId="22" fillId="28" borderId="12" xfId="0" applyFont="1" applyFill="1" applyBorder="1"/>
    <xf numFmtId="0" fontId="22" fillId="28" borderId="12" xfId="0" applyFont="1" applyFill="1" applyBorder="1" applyAlignment="1">
      <alignment horizontal="center" shrinkToFit="1"/>
    </xf>
    <xf numFmtId="41" fontId="22" fillId="28" borderId="12" xfId="38" quotePrefix="1" applyFont="1" applyFill="1" applyBorder="1" applyAlignment="1">
      <alignment vertical="center"/>
    </xf>
    <xf numFmtId="41" fontId="22" fillId="28" borderId="12" xfId="38" quotePrefix="1" applyFont="1" applyFill="1" applyBorder="1" applyAlignment="1">
      <alignment horizontal="center" vertical="center"/>
    </xf>
    <xf numFmtId="0" fontId="41" fillId="28" borderId="14" xfId="0" applyFont="1" applyFill="1" applyBorder="1" applyAlignment="1">
      <alignment horizontal="center" vertical="center" shrinkToFit="1"/>
    </xf>
    <xf numFmtId="0" fontId="38" fillId="28" borderId="14" xfId="0" applyFont="1" applyFill="1" applyBorder="1" applyAlignment="1">
      <alignment horizontal="left" vertical="center"/>
    </xf>
    <xf numFmtId="41" fontId="38" fillId="28" borderId="14" xfId="38" applyFont="1" applyFill="1" applyBorder="1" applyAlignment="1">
      <alignment horizontal="left" vertical="center" wrapText="1"/>
    </xf>
    <xf numFmtId="41" fontId="38" fillId="28" borderId="10" xfId="38" applyFont="1" applyFill="1" applyBorder="1" applyAlignment="1">
      <alignment horizontal="center" vertical="center"/>
    </xf>
    <xf numFmtId="41" fontId="38" fillId="28" borderId="14" xfId="38" applyFont="1" applyFill="1" applyBorder="1" applyAlignment="1">
      <alignment horizontal="center" vertical="center"/>
    </xf>
    <xf numFmtId="41" fontId="38" fillId="28" borderId="20" xfId="38" applyFont="1" applyFill="1" applyBorder="1" applyAlignment="1">
      <alignment horizontal="right" vertical="center"/>
    </xf>
    <xf numFmtId="9" fontId="38" fillId="28" borderId="14" xfId="38" applyNumberFormat="1" applyFont="1" applyFill="1" applyBorder="1" applyAlignment="1">
      <alignment horizontal="center" vertical="center"/>
    </xf>
    <xf numFmtId="41" fontId="38" fillId="28" borderId="10" xfId="38" applyFont="1" applyFill="1" applyBorder="1" applyAlignment="1">
      <alignment horizontal="left" vertical="center"/>
    </xf>
    <xf numFmtId="41" fontId="38" fillId="28" borderId="12" xfId="38" applyFont="1" applyFill="1" applyBorder="1" applyAlignment="1">
      <alignment horizontal="right" vertical="center"/>
    </xf>
    <xf numFmtId="41" fontId="38" fillId="28" borderId="12" xfId="38" applyFont="1" applyFill="1" applyBorder="1" applyAlignment="1">
      <alignment horizontal="center" vertical="center"/>
    </xf>
    <xf numFmtId="41" fontId="38" fillId="28" borderId="12" xfId="38" applyNumberFormat="1" applyFont="1" applyFill="1" applyBorder="1" applyAlignment="1">
      <alignment horizontal="center" vertical="center"/>
    </xf>
    <xf numFmtId="180" fontId="38" fillId="28" borderId="10" xfId="38" applyNumberFormat="1" applyFont="1" applyFill="1" applyBorder="1" applyAlignment="1">
      <alignment horizontal="right" vertical="center"/>
    </xf>
    <xf numFmtId="0" fontId="38" fillId="28" borderId="13" xfId="0" applyFont="1" applyFill="1" applyBorder="1" applyAlignment="1">
      <alignment horizontal="left" vertical="center"/>
    </xf>
    <xf numFmtId="41" fontId="38" fillId="28" borderId="14" xfId="38" applyFont="1" applyFill="1" applyBorder="1" applyAlignment="1">
      <alignment horizontal="right" vertical="center"/>
    </xf>
    <xf numFmtId="0" fontId="38" fillId="28" borderId="14" xfId="0" applyFont="1" applyFill="1" applyBorder="1" applyAlignment="1">
      <alignment horizontal="center" vertical="center"/>
    </xf>
    <xf numFmtId="180" fontId="38" fillId="28" borderId="10" xfId="38" applyNumberFormat="1" applyFont="1" applyFill="1" applyBorder="1" applyAlignment="1">
      <alignment horizontal="right" vertical="center" wrapText="1"/>
    </xf>
    <xf numFmtId="176" fontId="38" fillId="28" borderId="20" xfId="38" applyNumberFormat="1" applyFont="1" applyFill="1" applyBorder="1" applyAlignment="1">
      <alignment horizontal="right" vertical="center"/>
    </xf>
    <xf numFmtId="41" fontId="22" fillId="25" borderId="25" xfId="38" applyFont="1" applyFill="1" applyBorder="1" applyAlignment="1">
      <alignment horizontal="right" vertical="center"/>
    </xf>
    <xf numFmtId="176" fontId="22" fillId="25" borderId="25" xfId="38" applyNumberFormat="1" applyFont="1" applyFill="1" applyBorder="1" applyAlignment="1">
      <alignment vertical="center" wrapText="1"/>
    </xf>
    <xf numFmtId="41" fontId="22" fillId="25" borderId="16" xfId="38" applyFont="1" applyFill="1" applyBorder="1" applyAlignment="1">
      <alignment vertical="center"/>
    </xf>
    <xf numFmtId="178" fontId="38" fillId="25" borderId="25" xfId="38" quotePrefix="1" applyNumberFormat="1" applyFont="1" applyFill="1" applyBorder="1" applyAlignment="1">
      <alignment horizontal="center" vertical="center"/>
    </xf>
    <xf numFmtId="41" fontId="38" fillId="0" borderId="39" xfId="38" applyFont="1" applyFill="1" applyBorder="1" applyAlignment="1">
      <alignment horizontal="left" vertical="center" wrapText="1"/>
    </xf>
    <xf numFmtId="0" fontId="38" fillId="25" borderId="39" xfId="0" applyFont="1" applyFill="1" applyBorder="1" applyAlignment="1">
      <alignment horizontal="left" vertical="center"/>
    </xf>
    <xf numFmtId="0" fontId="38" fillId="25" borderId="39" xfId="0" applyFont="1" applyFill="1" applyBorder="1" applyAlignment="1">
      <alignment vertical="center" wrapText="1"/>
    </xf>
    <xf numFmtId="0" fontId="38" fillId="25" borderId="17" xfId="0" applyFont="1" applyFill="1" applyBorder="1" applyAlignment="1">
      <alignment horizontal="center" vertical="center"/>
    </xf>
    <xf numFmtId="177" fontId="44" fillId="28" borderId="14" xfId="0" applyNumberFormat="1" applyFont="1" applyFill="1" applyBorder="1" applyAlignment="1">
      <alignment vertical="center"/>
    </xf>
    <xf numFmtId="0" fontId="43" fillId="28" borderId="14" xfId="0" applyFont="1" applyFill="1" applyBorder="1" applyAlignment="1">
      <alignment vertical="center" wrapText="1"/>
    </xf>
    <xf numFmtId="0" fontId="43" fillId="28" borderId="41" xfId="0" applyFont="1" applyFill="1" applyBorder="1" applyAlignment="1">
      <alignment vertical="center" wrapText="1"/>
    </xf>
    <xf numFmtId="177" fontId="44" fillId="28" borderId="17" xfId="0" applyNumberFormat="1" applyFont="1" applyFill="1" applyBorder="1" applyAlignment="1">
      <alignment horizontal="center" vertical="center"/>
    </xf>
    <xf numFmtId="177" fontId="44" fillId="28" borderId="17" xfId="0" applyNumberFormat="1" applyFont="1" applyFill="1" applyBorder="1" applyAlignment="1">
      <alignment vertical="center"/>
    </xf>
    <xf numFmtId="0" fontId="43" fillId="28" borderId="17" xfId="0" applyFont="1" applyFill="1" applyBorder="1" applyAlignment="1">
      <alignment vertical="center" wrapText="1"/>
    </xf>
    <xf numFmtId="0" fontId="43" fillId="28" borderId="54" xfId="0" applyFont="1" applyFill="1" applyBorder="1" applyAlignment="1">
      <alignment vertical="center" wrapText="1"/>
    </xf>
    <xf numFmtId="0" fontId="43" fillId="28" borderId="14" xfId="0" applyFont="1" applyFill="1" applyBorder="1" applyAlignment="1">
      <alignment horizontal="center" vertical="center"/>
    </xf>
    <xf numFmtId="0" fontId="43" fillId="28" borderId="41" xfId="0" applyFont="1" applyFill="1" applyBorder="1" applyAlignment="1">
      <alignment horizontal="center" vertical="center"/>
    </xf>
    <xf numFmtId="177" fontId="44" fillId="28" borderId="14" xfId="0" applyNumberFormat="1" applyFont="1" applyFill="1" applyBorder="1" applyAlignment="1">
      <alignment horizontal="center" vertical="center"/>
    </xf>
    <xf numFmtId="0" fontId="48" fillId="0" borderId="14" xfId="0" applyFont="1" applyBorder="1" applyAlignment="1">
      <alignment vertical="center" wrapText="1"/>
    </xf>
    <xf numFmtId="0" fontId="48" fillId="0" borderId="14" xfId="0" applyFont="1" applyBorder="1" applyAlignment="1">
      <alignment horizontal="left" vertical="center" wrapText="1"/>
    </xf>
    <xf numFmtId="0" fontId="26" fillId="24" borderId="0" xfId="0" applyFont="1" applyFill="1" applyAlignment="1">
      <alignment horizontal="center" vertical="center"/>
    </xf>
    <xf numFmtId="0" fontId="41" fillId="28" borderId="20" xfId="0" applyFont="1" applyFill="1" applyBorder="1" applyAlignment="1">
      <alignment horizontal="center" vertical="center" shrinkToFit="1"/>
    </xf>
    <xf numFmtId="41" fontId="38" fillId="25" borderId="30" xfId="38" applyNumberFormat="1" applyFont="1" applyFill="1" applyBorder="1" applyAlignment="1">
      <alignment horizontal="right" vertical="center"/>
    </xf>
    <xf numFmtId="41" fontId="38" fillId="25" borderId="32" xfId="38" applyNumberFormat="1" applyFont="1" applyFill="1" applyBorder="1" applyAlignment="1">
      <alignment horizontal="right" vertical="center"/>
    </xf>
    <xf numFmtId="41" fontId="38" fillId="25" borderId="29" xfId="38" quotePrefix="1" applyNumberFormat="1" applyFont="1" applyFill="1" applyBorder="1" applyAlignment="1">
      <alignment horizontal="center" vertical="center"/>
    </xf>
    <xf numFmtId="41" fontId="39" fillId="24" borderId="14" xfId="38" applyFont="1" applyFill="1" applyBorder="1" applyAlignment="1">
      <alignment vertical="center"/>
    </xf>
    <xf numFmtId="41" fontId="38" fillId="28" borderId="14" xfId="38" applyFont="1" applyFill="1" applyBorder="1" applyAlignment="1">
      <alignment vertical="center"/>
    </xf>
    <xf numFmtId="41" fontId="38" fillId="24" borderId="14" xfId="38" applyFont="1" applyFill="1" applyBorder="1" applyAlignment="1">
      <alignment vertical="center"/>
    </xf>
    <xf numFmtId="41" fontId="38" fillId="0" borderId="14" xfId="38" applyFont="1" applyFill="1" applyBorder="1" applyAlignment="1">
      <alignment vertical="center"/>
    </xf>
    <xf numFmtId="41" fontId="38" fillId="0" borderId="17" xfId="38" applyFont="1" applyFill="1" applyBorder="1" applyAlignment="1">
      <alignment vertical="center"/>
    </xf>
    <xf numFmtId="41" fontId="38" fillId="0" borderId="13" xfId="38" applyFont="1" applyFill="1" applyBorder="1" applyAlignment="1">
      <alignment vertical="center"/>
    </xf>
    <xf numFmtId="41" fontId="38" fillId="0" borderId="11" xfId="38" applyFont="1" applyFill="1" applyBorder="1" applyAlignment="1">
      <alignment vertical="center"/>
    </xf>
    <xf numFmtId="176" fontId="38" fillId="0" borderId="17" xfId="38" applyNumberFormat="1" applyFont="1" applyFill="1" applyBorder="1" applyAlignment="1">
      <alignment vertical="center"/>
    </xf>
    <xf numFmtId="41" fontId="38" fillId="0" borderId="14" xfId="38" applyFont="1" applyFill="1" applyBorder="1" applyAlignment="1">
      <alignment vertical="center" wrapText="1"/>
    </xf>
    <xf numFmtId="176" fontId="38" fillId="0" borderId="13" xfId="38" applyNumberFormat="1" applyFont="1" applyFill="1" applyBorder="1" applyAlignment="1">
      <alignment vertical="center"/>
    </xf>
    <xf numFmtId="41" fontId="38" fillId="28" borderId="10" xfId="38" applyFont="1" applyFill="1" applyBorder="1" applyAlignment="1">
      <alignment vertical="center"/>
    </xf>
    <xf numFmtId="41" fontId="38" fillId="0" borderId="10" xfId="38" applyFont="1" applyFill="1" applyBorder="1" applyAlignment="1">
      <alignment vertical="center"/>
    </xf>
    <xf numFmtId="41" fontId="38" fillId="25" borderId="14" xfId="38" applyFont="1" applyFill="1" applyBorder="1" applyAlignment="1">
      <alignment vertical="center"/>
    </xf>
    <xf numFmtId="41" fontId="38" fillId="25" borderId="11" xfId="38" applyFont="1" applyFill="1" applyBorder="1" applyAlignment="1">
      <alignment vertical="center"/>
    </xf>
    <xf numFmtId="41" fontId="38" fillId="25" borderId="17" xfId="38" applyFont="1" applyFill="1" applyBorder="1" applyAlignment="1">
      <alignment vertical="center"/>
    </xf>
    <xf numFmtId="41" fontId="38" fillId="25" borderId="13" xfId="38" applyFont="1" applyFill="1" applyBorder="1" applyAlignment="1">
      <alignment vertical="center"/>
    </xf>
    <xf numFmtId="41" fontId="38" fillId="25" borderId="24" xfId="38" applyFont="1" applyFill="1" applyBorder="1" applyAlignment="1">
      <alignment vertical="center"/>
    </xf>
    <xf numFmtId="41" fontId="38" fillId="25" borderId="10" xfId="38" applyFont="1" applyFill="1" applyBorder="1" applyAlignment="1">
      <alignment vertical="center"/>
    </xf>
    <xf numFmtId="0" fontId="38" fillId="25" borderId="14" xfId="0" applyFont="1" applyFill="1" applyBorder="1" applyAlignment="1">
      <alignment vertical="center"/>
    </xf>
    <xf numFmtId="41" fontId="38" fillId="28" borderId="14" xfId="38" applyFont="1" applyFill="1" applyBorder="1" applyAlignment="1">
      <alignment vertical="center" wrapText="1"/>
    </xf>
    <xf numFmtId="41" fontId="38" fillId="25" borderId="14" xfId="38" applyFont="1" applyFill="1" applyBorder="1" applyAlignment="1">
      <alignment vertical="center" wrapText="1"/>
    </xf>
    <xf numFmtId="41" fontId="23" fillId="25" borderId="0" xfId="38" applyFont="1" applyFill="1" applyBorder="1" applyAlignment="1">
      <alignment vertical="center"/>
    </xf>
    <xf numFmtId="41" fontId="38" fillId="0" borderId="20" xfId="0" applyNumberFormat="1" applyFont="1" applyFill="1" applyBorder="1" applyAlignment="1">
      <alignment horizontal="right" vertical="center"/>
    </xf>
    <xf numFmtId="41" fontId="24" fillId="28" borderId="23" xfId="38" applyFont="1" applyFill="1" applyBorder="1" applyAlignment="1">
      <alignment horizontal="right" vertical="center"/>
    </xf>
    <xf numFmtId="41" fontId="24" fillId="28" borderId="13" xfId="38" applyFont="1" applyFill="1" applyBorder="1" applyAlignment="1">
      <alignment horizontal="right" vertical="center"/>
    </xf>
    <xf numFmtId="41" fontId="24" fillId="24" borderId="15" xfId="38" applyFont="1" applyFill="1" applyBorder="1" applyAlignment="1">
      <alignment horizontal="right" vertical="center"/>
    </xf>
    <xf numFmtId="41" fontId="24" fillId="24" borderId="16" xfId="38" applyFont="1" applyFill="1" applyBorder="1" applyAlignment="1">
      <alignment horizontal="right" vertical="center"/>
    </xf>
    <xf numFmtId="41" fontId="24" fillId="25" borderId="15" xfId="38" applyFont="1" applyFill="1" applyBorder="1" applyAlignment="1">
      <alignment horizontal="right" vertical="center"/>
    </xf>
    <xf numFmtId="41" fontId="24" fillId="25" borderId="11" xfId="38" applyFont="1" applyFill="1" applyBorder="1" applyAlignment="1">
      <alignment horizontal="right" vertical="center"/>
    </xf>
    <xf numFmtId="176" fontId="24" fillId="25" borderId="15" xfId="38" applyNumberFormat="1" applyFont="1" applyFill="1" applyBorder="1" applyAlignment="1">
      <alignment horizontal="right" vertical="center"/>
    </xf>
    <xf numFmtId="41" fontId="0" fillId="0" borderId="11" xfId="0" applyNumberFormat="1" applyBorder="1" applyAlignment="1">
      <alignment horizontal="right"/>
    </xf>
    <xf numFmtId="176" fontId="24" fillId="28" borderId="20" xfId="38" applyNumberFormat="1" applyFont="1" applyFill="1" applyBorder="1" applyAlignment="1">
      <alignment horizontal="right" vertical="center"/>
    </xf>
    <xf numFmtId="41" fontId="24" fillId="28" borderId="20" xfId="38" applyFont="1" applyFill="1" applyBorder="1" applyAlignment="1">
      <alignment horizontal="right" vertical="center"/>
    </xf>
    <xf numFmtId="41" fontId="24" fillId="28" borderId="14" xfId="38" applyFont="1" applyFill="1" applyBorder="1" applyAlignment="1">
      <alignment horizontal="right" vertical="center"/>
    </xf>
    <xf numFmtId="41" fontId="27" fillId="24" borderId="0" xfId="38" applyFont="1" applyFill="1" applyAlignment="1">
      <alignment horizontal="center" vertical="center"/>
    </xf>
    <xf numFmtId="41" fontId="22" fillId="25" borderId="29" xfId="38" applyFont="1" applyFill="1" applyBorder="1" applyAlignment="1">
      <alignment horizontal="center" vertical="center" shrinkToFit="1"/>
    </xf>
    <xf numFmtId="176" fontId="22" fillId="25" borderId="29" xfId="38" applyNumberFormat="1" applyFont="1" applyFill="1" applyBorder="1" applyAlignment="1">
      <alignment horizontal="center" vertical="center"/>
    </xf>
    <xf numFmtId="41" fontId="22" fillId="25" borderId="29" xfId="38" quotePrefix="1" applyFont="1" applyFill="1" applyBorder="1" applyAlignment="1">
      <alignment horizontal="center" vertical="center"/>
    </xf>
    <xf numFmtId="41" fontId="22" fillId="25" borderId="19" xfId="38" applyFont="1" applyFill="1" applyBorder="1" applyAlignment="1">
      <alignment horizontal="center" vertical="center" shrinkToFit="1"/>
    </xf>
    <xf numFmtId="176" fontId="22" fillId="25" borderId="19" xfId="38" applyNumberFormat="1" applyFont="1" applyFill="1" applyBorder="1" applyAlignment="1">
      <alignment horizontal="center" vertical="center"/>
    </xf>
    <xf numFmtId="41" fontId="22" fillId="25" borderId="27" xfId="38" applyFont="1" applyFill="1" applyBorder="1" applyAlignment="1">
      <alignment vertical="center"/>
    </xf>
    <xf numFmtId="41" fontId="22" fillId="25" borderId="31" xfId="38" applyFont="1" applyFill="1" applyBorder="1" applyAlignment="1">
      <alignment vertical="center"/>
    </xf>
    <xf numFmtId="41" fontId="22" fillId="25" borderId="21" xfId="38" applyFont="1" applyFill="1" applyBorder="1" applyAlignment="1">
      <alignment horizontal="left" vertical="center" shrinkToFit="1"/>
    </xf>
    <xf numFmtId="0" fontId="22" fillId="28" borderId="10" xfId="0" applyFont="1" applyFill="1" applyBorder="1" applyAlignment="1">
      <alignment vertical="center"/>
    </xf>
    <xf numFmtId="0" fontId="22" fillId="25" borderId="10" xfId="0" applyFont="1" applyFill="1" applyBorder="1" applyAlignment="1">
      <alignment vertical="center"/>
    </xf>
    <xf numFmtId="0" fontId="23" fillId="24" borderId="0" xfId="0" applyFont="1" applyFill="1" applyAlignment="1">
      <alignment vertical="center"/>
    </xf>
    <xf numFmtId="41" fontId="31" fillId="24" borderId="18" xfId="38" applyFont="1" applyFill="1" applyBorder="1" applyAlignment="1">
      <alignment horizontal="left" vertical="center" shrinkToFit="1"/>
    </xf>
    <xf numFmtId="41" fontId="22" fillId="28" borderId="10" xfId="38" applyFont="1" applyFill="1" applyBorder="1" applyAlignment="1">
      <alignment horizontal="left" vertical="center" shrinkToFit="1"/>
    </xf>
    <xf numFmtId="41" fontId="22" fillId="25" borderId="24" xfId="38" applyFont="1" applyFill="1" applyBorder="1" applyAlignment="1">
      <alignment horizontal="left" vertical="center" shrinkToFit="1"/>
    </xf>
    <xf numFmtId="41" fontId="22" fillId="25" borderId="10" xfId="38" applyFont="1" applyFill="1" applyBorder="1" applyAlignment="1">
      <alignment horizontal="left" vertical="center" shrinkToFit="1"/>
    </xf>
    <xf numFmtId="41" fontId="22" fillId="25" borderId="18" xfId="38" applyFont="1" applyFill="1" applyBorder="1" applyAlignment="1">
      <alignment horizontal="left" vertical="center" shrinkToFit="1"/>
    </xf>
    <xf numFmtId="0" fontId="22" fillId="28" borderId="10" xfId="0" applyFont="1" applyFill="1" applyBorder="1" applyAlignment="1">
      <alignment horizontal="center" vertical="center" shrinkToFit="1"/>
    </xf>
    <xf numFmtId="0" fontId="22" fillId="25" borderId="10" xfId="0" applyFont="1" applyFill="1" applyBorder="1" applyAlignment="1">
      <alignment horizontal="center" vertical="center" shrinkToFit="1"/>
    </xf>
    <xf numFmtId="0" fontId="22" fillId="25" borderId="10" xfId="38" applyNumberFormat="1" applyFont="1" applyFill="1" applyBorder="1" applyAlignment="1">
      <alignment horizontal="center" vertical="center" shrinkToFit="1"/>
    </xf>
    <xf numFmtId="0" fontId="22" fillId="25" borderId="18" xfId="38" applyNumberFormat="1" applyFont="1" applyFill="1" applyBorder="1" applyAlignment="1">
      <alignment horizontal="center" vertical="center" shrinkToFit="1"/>
    </xf>
    <xf numFmtId="0" fontId="22" fillId="25" borderId="39" xfId="38" applyNumberFormat="1" applyFont="1" applyFill="1" applyBorder="1" applyAlignment="1">
      <alignment horizontal="center" vertical="center" shrinkToFit="1"/>
    </xf>
    <xf numFmtId="41" fontId="22" fillId="28" borderId="10" xfId="38" applyFont="1" applyFill="1" applyBorder="1" applyAlignment="1">
      <alignment vertical="center" shrinkToFit="1"/>
    </xf>
    <xf numFmtId="41" fontId="22" fillId="25" borderId="10" xfId="38" applyFont="1" applyFill="1" applyBorder="1" applyAlignment="1">
      <alignment vertical="center" shrinkToFit="1"/>
    </xf>
    <xf numFmtId="41" fontId="41" fillId="28" borderId="20" xfId="38" applyFont="1" applyFill="1" applyBorder="1" applyAlignment="1">
      <alignment horizontal="center" vertical="center" shrinkToFit="1"/>
    </xf>
    <xf numFmtId="41" fontId="31" fillId="24" borderId="12" xfId="38" applyFont="1" applyFill="1" applyBorder="1" applyAlignment="1">
      <alignment horizontal="left" vertical="center"/>
    </xf>
    <xf numFmtId="41" fontId="22" fillId="28" borderId="20" xfId="38" applyFont="1" applyFill="1" applyBorder="1" applyAlignment="1">
      <alignment horizontal="left" vertical="center"/>
    </xf>
    <xf numFmtId="41" fontId="22" fillId="25" borderId="22" xfId="38" applyFont="1" applyFill="1" applyBorder="1" applyAlignment="1">
      <alignment horizontal="left" vertical="center"/>
    </xf>
    <xf numFmtId="41" fontId="22" fillId="25" borderId="20" xfId="38" applyFont="1" applyFill="1" applyBorder="1" applyAlignment="1">
      <alignment horizontal="right" vertical="center"/>
    </xf>
    <xf numFmtId="41" fontId="22" fillId="25" borderId="15" xfId="38" applyFont="1" applyFill="1" applyBorder="1" applyAlignment="1">
      <alignment horizontal="right" vertical="center"/>
    </xf>
    <xf numFmtId="41" fontId="22" fillId="28" borderId="12" xfId="38" applyFont="1" applyFill="1" applyBorder="1" applyAlignment="1">
      <alignment horizontal="left" vertical="center"/>
    </xf>
    <xf numFmtId="41" fontId="22" fillId="25" borderId="12" xfId="38" applyFont="1" applyFill="1" applyBorder="1" applyAlignment="1">
      <alignment horizontal="left" vertical="center"/>
    </xf>
    <xf numFmtId="41" fontId="22" fillId="25" borderId="20" xfId="38" applyFont="1" applyFill="1" applyBorder="1" applyAlignment="1">
      <alignment horizontal="left" vertical="center"/>
    </xf>
    <xf numFmtId="41" fontId="22" fillId="25" borderId="15" xfId="38" applyFont="1" applyFill="1" applyBorder="1" applyAlignment="1">
      <alignment horizontal="center" vertical="center"/>
    </xf>
    <xf numFmtId="41" fontId="22" fillId="25" borderId="16" xfId="38" applyFont="1" applyFill="1" applyBorder="1" applyAlignment="1">
      <alignment horizontal="center" vertical="center"/>
    </xf>
    <xf numFmtId="41" fontId="22" fillId="28" borderId="20" xfId="38" applyFont="1" applyFill="1" applyBorder="1"/>
    <xf numFmtId="41" fontId="22" fillId="25" borderId="20" xfId="38" applyFont="1" applyFill="1" applyBorder="1" applyAlignment="1">
      <alignment horizontal="right"/>
    </xf>
    <xf numFmtId="41" fontId="22" fillId="28" borderId="12" xfId="38" applyFont="1" applyFill="1" applyBorder="1"/>
    <xf numFmtId="41" fontId="22" fillId="25" borderId="12" xfId="38" applyFont="1" applyFill="1" applyBorder="1"/>
    <xf numFmtId="180" fontId="22" fillId="25" borderId="20" xfId="38" applyNumberFormat="1" applyFont="1" applyFill="1" applyBorder="1" applyAlignment="1">
      <alignment horizontal="right"/>
    </xf>
    <xf numFmtId="0" fontId="41" fillId="28" borderId="55" xfId="0" applyFont="1" applyFill="1" applyBorder="1" applyAlignment="1">
      <alignment horizontal="center" vertical="center" shrinkToFit="1"/>
    </xf>
    <xf numFmtId="0" fontId="41" fillId="28" borderId="56" xfId="0" applyFont="1" applyFill="1" applyBorder="1" applyAlignment="1">
      <alignment horizontal="center" vertical="center" shrinkToFit="1"/>
    </xf>
    <xf numFmtId="41" fontId="31" fillId="24" borderId="57" xfId="38" applyFont="1" applyFill="1" applyBorder="1" applyAlignment="1">
      <alignment horizontal="left" vertical="center"/>
    </xf>
    <xf numFmtId="41" fontId="22" fillId="28" borderId="57" xfId="38" applyFont="1" applyFill="1" applyBorder="1" applyAlignment="1">
      <alignment horizontal="left" vertical="center"/>
    </xf>
    <xf numFmtId="41" fontId="22" fillId="25" borderId="58" xfId="38" applyFont="1" applyFill="1" applyBorder="1" applyAlignment="1">
      <alignment horizontal="left" vertical="center"/>
    </xf>
    <xf numFmtId="41" fontId="22" fillId="25" borderId="57" xfId="38" applyFont="1" applyFill="1" applyBorder="1" applyAlignment="1">
      <alignment horizontal="left" vertical="center"/>
    </xf>
    <xf numFmtId="41" fontId="22" fillId="25" borderId="56" xfId="38" applyFont="1" applyFill="1" applyBorder="1" applyAlignment="1">
      <alignment horizontal="left" vertical="center"/>
    </xf>
    <xf numFmtId="41" fontId="22" fillId="28" borderId="57" xfId="38" applyFont="1" applyFill="1" applyBorder="1" applyAlignment="1">
      <alignment horizontal="center" vertical="center"/>
    </xf>
    <xf numFmtId="41" fontId="22" fillId="25" borderId="57" xfId="38" applyFont="1" applyFill="1" applyBorder="1" applyAlignment="1">
      <alignment horizontal="center" vertical="center"/>
    </xf>
    <xf numFmtId="41" fontId="22" fillId="25" borderId="56" xfId="38" applyFont="1" applyFill="1" applyBorder="1" applyAlignment="1">
      <alignment horizontal="center" vertical="center"/>
    </xf>
    <xf numFmtId="41" fontId="22" fillId="25" borderId="59" xfId="38" applyFont="1" applyFill="1" applyBorder="1" applyAlignment="1">
      <alignment horizontal="center" vertical="center"/>
    </xf>
    <xf numFmtId="41" fontId="22" fillId="28" borderId="57" xfId="38" applyFont="1" applyFill="1" applyBorder="1"/>
    <xf numFmtId="41" fontId="22" fillId="25" borderId="57" xfId="38" applyFont="1" applyFill="1" applyBorder="1"/>
    <xf numFmtId="41" fontId="22" fillId="25" borderId="60" xfId="38" applyFont="1" applyFill="1" applyBorder="1"/>
    <xf numFmtId="41" fontId="39" fillId="24" borderId="10" xfId="38" applyFont="1" applyFill="1" applyBorder="1" applyAlignment="1">
      <alignment horizontal="left" vertical="center" wrapText="1"/>
    </xf>
    <xf numFmtId="41" fontId="38" fillId="28" borderId="10" xfId="38" applyFont="1" applyFill="1" applyBorder="1" applyAlignment="1">
      <alignment horizontal="left" vertical="center" wrapText="1"/>
    </xf>
    <xf numFmtId="41" fontId="38" fillId="24" borderId="10" xfId="38" applyFont="1" applyFill="1" applyBorder="1" applyAlignment="1">
      <alignment horizontal="left" vertical="center" wrapText="1"/>
    </xf>
    <xf numFmtId="0" fontId="38" fillId="0" borderId="18" xfId="0" applyFont="1" applyFill="1" applyBorder="1" applyAlignment="1">
      <alignment horizontal="left" vertical="center"/>
    </xf>
    <xf numFmtId="0" fontId="38" fillId="0" borderId="39" xfId="0" applyFont="1" applyFill="1" applyBorder="1" applyAlignment="1">
      <alignment horizontal="left" vertical="center"/>
    </xf>
    <xf numFmtId="0" fontId="38" fillId="28" borderId="10" xfId="0" applyFont="1" applyFill="1" applyBorder="1" applyAlignment="1">
      <alignment horizontal="left" vertical="center"/>
    </xf>
    <xf numFmtId="0" fontId="38" fillId="28" borderId="10" xfId="0" applyFont="1" applyFill="1" applyBorder="1" applyAlignment="1">
      <alignment horizontal="left" vertical="center" wrapText="1"/>
    </xf>
    <xf numFmtId="0" fontId="38" fillId="0" borderId="10" xfId="0" applyFont="1" applyFill="1" applyBorder="1" applyAlignment="1">
      <alignment horizontal="left" vertical="center" wrapText="1"/>
    </xf>
    <xf numFmtId="0" fontId="38" fillId="25" borderId="10" xfId="0" applyFont="1" applyFill="1" applyBorder="1" applyAlignment="1">
      <alignment horizontal="left" vertical="center" wrapText="1"/>
    </xf>
    <xf numFmtId="0" fontId="38" fillId="25" borderId="18" xfId="0" applyFont="1" applyFill="1" applyBorder="1" applyAlignment="1">
      <alignment horizontal="left" vertical="center" wrapText="1"/>
    </xf>
    <xf numFmtId="0" fontId="38" fillId="25" borderId="39" xfId="0" applyFont="1" applyFill="1" applyBorder="1" applyAlignment="1">
      <alignment horizontal="left" vertical="center" wrapText="1"/>
    </xf>
    <xf numFmtId="0" fontId="38" fillId="25" borderId="24" xfId="0" applyFont="1" applyFill="1" applyBorder="1" applyAlignment="1">
      <alignment horizontal="left" vertical="center" wrapText="1"/>
    </xf>
    <xf numFmtId="41" fontId="38" fillId="24" borderId="12" xfId="38" applyFont="1" applyFill="1" applyBorder="1" applyAlignment="1">
      <alignment horizontal="center" vertical="center"/>
    </xf>
    <xf numFmtId="41" fontId="38" fillId="0" borderId="25" xfId="38" applyFont="1" applyFill="1" applyBorder="1" applyAlignment="1">
      <alignment horizontal="center" vertical="center"/>
    </xf>
    <xf numFmtId="41" fontId="38" fillId="0" borderId="0" xfId="38" applyFont="1" applyFill="1" applyBorder="1" applyAlignment="1">
      <alignment horizontal="center" vertical="center"/>
    </xf>
    <xf numFmtId="41" fontId="38" fillId="0" borderId="15" xfId="38" applyFont="1" applyFill="1" applyBorder="1" applyAlignment="1">
      <alignment horizontal="center" vertical="center"/>
    </xf>
    <xf numFmtId="41" fontId="38" fillId="0" borderId="20" xfId="38" applyFont="1" applyFill="1" applyBorder="1" applyAlignment="1">
      <alignment horizontal="center" vertical="center"/>
    </xf>
    <xf numFmtId="41" fontId="38" fillId="0" borderId="12" xfId="38" applyFont="1" applyFill="1" applyBorder="1" applyAlignment="1">
      <alignment horizontal="left" vertical="center" wrapText="1"/>
    </xf>
    <xf numFmtId="41" fontId="38" fillId="0" borderId="22" xfId="38" applyFont="1" applyFill="1" applyBorder="1" applyAlignment="1">
      <alignment horizontal="left" vertical="center" wrapText="1"/>
    </xf>
    <xf numFmtId="41" fontId="38" fillId="0" borderId="0" xfId="38" applyFont="1" applyFill="1" applyBorder="1" applyAlignment="1">
      <alignment horizontal="left" vertical="center" wrapText="1"/>
    </xf>
    <xf numFmtId="41" fontId="38" fillId="0" borderId="25" xfId="38" applyFont="1" applyFill="1" applyBorder="1" applyAlignment="1">
      <alignment horizontal="left" vertical="center" wrapText="1"/>
    </xf>
    <xf numFmtId="0" fontId="38" fillId="0" borderId="22" xfId="0" applyFont="1" applyFill="1" applyBorder="1" applyAlignment="1">
      <alignment horizontal="left" vertical="center" wrapText="1"/>
    </xf>
    <xf numFmtId="41" fontId="38" fillId="25" borderId="20" xfId="38" applyFont="1" applyFill="1" applyBorder="1" applyAlignment="1">
      <alignment horizontal="center" vertical="center"/>
    </xf>
    <xf numFmtId="41" fontId="38" fillId="25" borderId="15" xfId="38" applyFont="1" applyFill="1" applyBorder="1" applyAlignment="1">
      <alignment horizontal="center" vertical="center"/>
    </xf>
    <xf numFmtId="41" fontId="38" fillId="25" borderId="16" xfId="38" applyFont="1" applyFill="1" applyBorder="1" applyAlignment="1">
      <alignment horizontal="center" vertical="center"/>
    </xf>
    <xf numFmtId="41" fontId="38" fillId="25" borderId="23" xfId="38" applyFont="1" applyFill="1" applyBorder="1" applyAlignment="1">
      <alignment horizontal="center" vertical="center"/>
    </xf>
    <xf numFmtId="176" fontId="38" fillId="25" borderId="22" xfId="38" applyNumberFormat="1" applyFont="1" applyFill="1" applyBorder="1" applyAlignment="1">
      <alignment vertical="center"/>
    </xf>
    <xf numFmtId="0" fontId="38" fillId="25" borderId="20" xfId="0" applyFont="1" applyFill="1" applyBorder="1" applyAlignment="1">
      <alignment horizontal="center" vertical="center"/>
    </xf>
    <xf numFmtId="180" fontId="38" fillId="28" borderId="12" xfId="38" applyNumberFormat="1" applyFont="1" applyFill="1" applyBorder="1" applyAlignment="1">
      <alignment horizontal="right" vertical="center" wrapText="1"/>
    </xf>
    <xf numFmtId="180" fontId="38" fillId="0" borderId="12" xfId="38" applyNumberFormat="1" applyFont="1" applyFill="1" applyBorder="1" applyAlignment="1">
      <alignment horizontal="right" vertical="center" wrapText="1"/>
    </xf>
    <xf numFmtId="180" fontId="38" fillId="25" borderId="12" xfId="38" applyNumberFormat="1" applyFont="1" applyFill="1" applyBorder="1" applyAlignment="1">
      <alignment horizontal="right" vertical="center" wrapText="1"/>
    </xf>
    <xf numFmtId="41" fontId="39" fillId="24" borderId="57" xfId="38" applyFont="1" applyFill="1" applyBorder="1" applyAlignment="1">
      <alignment horizontal="center" vertical="center"/>
    </xf>
    <xf numFmtId="41" fontId="38" fillId="28" borderId="57" xfId="38" applyFont="1" applyFill="1" applyBorder="1" applyAlignment="1">
      <alignment horizontal="center" vertical="center"/>
    </xf>
    <xf numFmtId="41" fontId="38" fillId="24" borderId="57" xfId="38" applyFont="1" applyFill="1" applyBorder="1" applyAlignment="1">
      <alignment horizontal="center" vertical="center"/>
    </xf>
    <xf numFmtId="41" fontId="38" fillId="0" borderId="57" xfId="38" applyFont="1" applyFill="1" applyBorder="1" applyAlignment="1">
      <alignment horizontal="center" vertical="center"/>
    </xf>
    <xf numFmtId="41" fontId="38" fillId="0" borderId="59" xfId="38" applyFont="1" applyFill="1" applyBorder="1" applyAlignment="1">
      <alignment horizontal="center" vertical="center"/>
    </xf>
    <xf numFmtId="41" fontId="38" fillId="0" borderId="58" xfId="38" applyFont="1" applyFill="1" applyBorder="1" applyAlignment="1">
      <alignment horizontal="center" vertical="center"/>
    </xf>
    <xf numFmtId="41" fontId="38" fillId="0" borderId="56" xfId="38" applyFont="1" applyFill="1" applyBorder="1" applyAlignment="1">
      <alignment horizontal="center" vertical="center"/>
    </xf>
    <xf numFmtId="41" fontId="38" fillId="0" borderId="57" xfId="38" applyFont="1" applyFill="1" applyBorder="1" applyAlignment="1">
      <alignment horizontal="left" vertical="center" wrapText="1"/>
    </xf>
    <xf numFmtId="41" fontId="38" fillId="0" borderId="58" xfId="38" applyFont="1" applyFill="1" applyBorder="1" applyAlignment="1">
      <alignment horizontal="left" vertical="center" wrapText="1"/>
    </xf>
    <xf numFmtId="41" fontId="38" fillId="0" borderId="56" xfId="38" applyFont="1" applyFill="1" applyBorder="1" applyAlignment="1">
      <alignment horizontal="left" vertical="center" wrapText="1"/>
    </xf>
    <xf numFmtId="41" fontId="38" fillId="0" borderId="59" xfId="38" applyFont="1" applyFill="1" applyBorder="1" applyAlignment="1">
      <alignment horizontal="left" vertical="center" wrapText="1"/>
    </xf>
    <xf numFmtId="0" fontId="38" fillId="0" borderId="58" xfId="0" applyFont="1" applyFill="1" applyBorder="1" applyAlignment="1">
      <alignment horizontal="left" vertical="center" wrapText="1"/>
    </xf>
    <xf numFmtId="41" fontId="38" fillId="25" borderId="57" xfId="38" applyFont="1" applyFill="1" applyBorder="1" applyAlignment="1">
      <alignment horizontal="center" vertical="center"/>
    </xf>
    <xf numFmtId="41" fontId="38" fillId="25" borderId="56" xfId="38" applyFont="1" applyFill="1" applyBorder="1" applyAlignment="1">
      <alignment horizontal="center" vertical="center"/>
    </xf>
    <xf numFmtId="41" fontId="38" fillId="25" borderId="59" xfId="38" applyFont="1" applyFill="1" applyBorder="1" applyAlignment="1">
      <alignment horizontal="center" vertical="center"/>
    </xf>
    <xf numFmtId="41" fontId="38" fillId="25" borderId="58" xfId="38" applyFont="1" applyFill="1" applyBorder="1" applyAlignment="1">
      <alignment horizontal="center" vertical="center"/>
    </xf>
    <xf numFmtId="176" fontId="38" fillId="25" borderId="58" xfId="38" applyNumberFormat="1" applyFont="1" applyFill="1" applyBorder="1" applyAlignment="1">
      <alignment vertical="center"/>
    </xf>
    <xf numFmtId="0" fontId="38" fillId="25" borderId="57" xfId="0" applyFont="1" applyFill="1" applyBorder="1" applyAlignment="1">
      <alignment horizontal="center" vertical="center"/>
    </xf>
    <xf numFmtId="41" fontId="38" fillId="25" borderId="59" xfId="38" applyNumberFormat="1" applyFont="1" applyFill="1" applyBorder="1" applyAlignment="1">
      <alignment horizontal="center" vertical="center"/>
    </xf>
    <xf numFmtId="176" fontId="38" fillId="28" borderId="57" xfId="38" applyNumberFormat="1" applyFont="1" applyFill="1" applyBorder="1" applyAlignment="1">
      <alignment horizontal="right" vertical="center" wrapText="1"/>
    </xf>
    <xf numFmtId="176" fontId="38" fillId="0" borderId="57" xfId="38" applyNumberFormat="1" applyFont="1" applyFill="1" applyBorder="1" applyAlignment="1">
      <alignment horizontal="right" vertical="center" wrapText="1"/>
    </xf>
    <xf numFmtId="176" fontId="38" fillId="25" borderId="57" xfId="38" applyNumberFormat="1" applyFont="1" applyFill="1" applyBorder="1" applyAlignment="1">
      <alignment horizontal="right" vertical="center" wrapText="1"/>
    </xf>
    <xf numFmtId="41" fontId="38" fillId="25" borderId="60" xfId="38" applyFont="1" applyFill="1" applyBorder="1" applyAlignment="1">
      <alignment horizontal="center" vertical="center"/>
    </xf>
    <xf numFmtId="0" fontId="26" fillId="24" borderId="0" xfId="0" applyFont="1" applyFill="1" applyAlignment="1">
      <alignment horizontal="center" vertical="center"/>
    </xf>
    <xf numFmtId="0" fontId="26" fillId="24" borderId="0" xfId="0" applyFont="1" applyFill="1" applyAlignment="1">
      <alignment horizontal="left" vertical="center" shrinkToFit="1"/>
    </xf>
    <xf numFmtId="0" fontId="36" fillId="28" borderId="24" xfId="0" applyFont="1" applyFill="1" applyBorder="1" applyAlignment="1">
      <alignment horizontal="center" vertical="center" shrinkToFit="1"/>
    </xf>
    <xf numFmtId="0" fontId="36" fillId="28" borderId="18" xfId="0" applyFont="1" applyFill="1" applyBorder="1" applyAlignment="1">
      <alignment horizontal="center" vertical="center" shrinkToFit="1"/>
    </xf>
    <xf numFmtId="9" fontId="36" fillId="28" borderId="10" xfId="0" applyNumberFormat="1" applyFont="1" applyFill="1" applyBorder="1" applyAlignment="1">
      <alignment horizontal="center" vertical="center" wrapText="1"/>
    </xf>
    <xf numFmtId="9" fontId="36" fillId="28" borderId="20" xfId="0" applyNumberFormat="1" applyFont="1" applyFill="1" applyBorder="1" applyAlignment="1">
      <alignment horizontal="center" vertical="center" wrapText="1"/>
    </xf>
    <xf numFmtId="0" fontId="36" fillId="28" borderId="23" xfId="0" applyFont="1" applyFill="1" applyBorder="1" applyAlignment="1">
      <alignment horizontal="center" vertical="center" shrinkToFit="1"/>
    </xf>
    <xf numFmtId="0" fontId="36" fillId="28" borderId="16" xfId="0" applyFont="1" applyFill="1" applyBorder="1" applyAlignment="1">
      <alignment horizontal="center" vertical="center" shrinkToFit="1"/>
    </xf>
    <xf numFmtId="41" fontId="36" fillId="28" borderId="24" xfId="38" applyFont="1" applyFill="1" applyBorder="1" applyAlignment="1">
      <alignment horizontal="center" vertical="center" shrinkToFit="1"/>
    </xf>
    <xf numFmtId="41" fontId="36" fillId="28" borderId="23" xfId="38" applyFont="1" applyFill="1" applyBorder="1" applyAlignment="1">
      <alignment horizontal="center" vertical="center" shrinkToFit="1"/>
    </xf>
    <xf numFmtId="0" fontId="40" fillId="25" borderId="0" xfId="0" applyFont="1" applyFill="1" applyAlignment="1">
      <alignment horizontal="left" vertical="center"/>
    </xf>
    <xf numFmtId="0" fontId="30" fillId="28" borderId="24" xfId="0" applyFont="1" applyFill="1" applyBorder="1" applyAlignment="1">
      <alignment horizontal="center" vertical="center"/>
    </xf>
    <xf numFmtId="0" fontId="30" fillId="28" borderId="22" xfId="0" applyFont="1" applyFill="1" applyBorder="1" applyAlignment="1">
      <alignment horizontal="center" vertical="center"/>
    </xf>
    <xf numFmtId="0" fontId="30" fillId="28" borderId="23" xfId="0" applyFont="1" applyFill="1" applyBorder="1" applyAlignment="1">
      <alignment horizontal="center" vertical="center"/>
    </xf>
    <xf numFmtId="0" fontId="30" fillId="28" borderId="39" xfId="0" applyFont="1" applyFill="1" applyBorder="1" applyAlignment="1">
      <alignment horizontal="center" vertical="center"/>
    </xf>
    <xf numFmtId="0" fontId="30" fillId="28" borderId="25" xfId="0" applyFont="1" applyFill="1" applyBorder="1" applyAlignment="1">
      <alignment horizontal="center" vertical="center"/>
    </xf>
    <xf numFmtId="0" fontId="30" fillId="28" borderId="16" xfId="0" applyFont="1" applyFill="1" applyBorder="1" applyAlignment="1">
      <alignment horizontal="center" vertical="center"/>
    </xf>
    <xf numFmtId="41" fontId="22" fillId="28" borderId="12" xfId="38" applyFont="1" applyFill="1" applyBorder="1" applyAlignment="1">
      <alignment horizontal="center"/>
    </xf>
    <xf numFmtId="41" fontId="22" fillId="28" borderId="20" xfId="38" applyFont="1" applyFill="1" applyBorder="1" applyAlignment="1">
      <alignment horizontal="center"/>
    </xf>
    <xf numFmtId="0" fontId="30" fillId="28" borderId="13" xfId="0" applyFont="1" applyFill="1" applyBorder="1" applyAlignment="1">
      <alignment horizontal="center" vertical="center"/>
    </xf>
    <xf numFmtId="0" fontId="30" fillId="28" borderId="17" xfId="0" applyFont="1" applyFill="1" applyBorder="1" applyAlignment="1">
      <alignment horizontal="center" vertical="center"/>
    </xf>
    <xf numFmtId="0" fontId="30" fillId="28" borderId="24" xfId="0" applyFont="1" applyFill="1" applyBorder="1" applyAlignment="1">
      <alignment horizontal="center" vertical="center" wrapText="1"/>
    </xf>
    <xf numFmtId="0" fontId="30" fillId="28" borderId="39" xfId="0" applyFont="1" applyFill="1" applyBorder="1" applyAlignment="1">
      <alignment horizontal="center" vertical="center" wrapText="1"/>
    </xf>
    <xf numFmtId="41" fontId="41" fillId="28" borderId="22" xfId="38" applyFont="1" applyFill="1" applyBorder="1" applyAlignment="1">
      <alignment horizontal="center" vertical="center" shrinkToFit="1"/>
    </xf>
    <xf numFmtId="41" fontId="41" fillId="28" borderId="23" xfId="38" applyFont="1" applyFill="1" applyBorder="1" applyAlignment="1">
      <alignment horizontal="center" vertical="center" shrinkToFit="1"/>
    </xf>
    <xf numFmtId="9" fontId="41" fillId="28" borderId="10" xfId="0" applyNumberFormat="1" applyFont="1" applyFill="1" applyBorder="1" applyAlignment="1">
      <alignment horizontal="center" vertical="center" wrapText="1"/>
    </xf>
    <xf numFmtId="9" fontId="41" fillId="28" borderId="12" xfId="0" applyNumberFormat="1" applyFont="1" applyFill="1" applyBorder="1" applyAlignment="1">
      <alignment horizontal="center" vertical="center" wrapText="1"/>
    </xf>
    <xf numFmtId="41" fontId="38" fillId="0" borderId="23" xfId="38" applyFont="1" applyFill="1" applyBorder="1" applyAlignment="1">
      <alignment horizontal="center" vertical="center"/>
    </xf>
    <xf numFmtId="41" fontId="38" fillId="0" borderId="15" xfId="38" applyFont="1" applyFill="1" applyBorder="1" applyAlignment="1">
      <alignment horizontal="center" vertical="center"/>
    </xf>
    <xf numFmtId="41" fontId="38" fillId="0" borderId="16" xfId="38" applyFont="1" applyFill="1" applyBorder="1" applyAlignment="1">
      <alignment horizontal="center" vertical="center"/>
    </xf>
    <xf numFmtId="41" fontId="38" fillId="0" borderId="13" xfId="38" applyFont="1" applyFill="1" applyBorder="1" applyAlignment="1">
      <alignment horizontal="center" vertical="center"/>
    </xf>
    <xf numFmtId="41" fontId="38" fillId="0" borderId="11" xfId="38" applyFont="1" applyFill="1" applyBorder="1" applyAlignment="1">
      <alignment horizontal="center" vertical="center"/>
    </xf>
    <xf numFmtId="41" fontId="38" fillId="0" borderId="17" xfId="38" applyFont="1" applyFill="1" applyBorder="1" applyAlignment="1">
      <alignment horizontal="center" vertical="center"/>
    </xf>
    <xf numFmtId="180" fontId="38" fillId="0" borderId="13" xfId="38" applyNumberFormat="1" applyFont="1" applyFill="1" applyBorder="1" applyAlignment="1">
      <alignment horizontal="center" vertical="center"/>
    </xf>
    <xf numFmtId="180" fontId="38" fillId="0" borderId="11" xfId="38" applyNumberFormat="1" applyFont="1" applyFill="1" applyBorder="1" applyAlignment="1">
      <alignment horizontal="center" vertical="center"/>
    </xf>
    <xf numFmtId="180" fontId="38" fillId="0" borderId="17" xfId="38" applyNumberFormat="1" applyFont="1" applyFill="1" applyBorder="1" applyAlignment="1">
      <alignment horizontal="center" vertical="center"/>
    </xf>
    <xf numFmtId="41" fontId="38" fillId="0" borderId="58" xfId="38" applyFont="1" applyFill="1" applyBorder="1" applyAlignment="1">
      <alignment horizontal="center" vertical="center"/>
    </xf>
    <xf numFmtId="41" fontId="38" fillId="0" borderId="56" xfId="38" applyFont="1" applyFill="1" applyBorder="1" applyAlignment="1">
      <alignment horizontal="center" vertical="center"/>
    </xf>
    <xf numFmtId="41" fontId="38" fillId="0" borderId="59" xfId="38" applyFont="1" applyFill="1" applyBorder="1" applyAlignment="1">
      <alignment horizontal="center" vertical="center"/>
    </xf>
    <xf numFmtId="41" fontId="38" fillId="0" borderId="24" xfId="38" applyFont="1" applyFill="1" applyBorder="1" applyAlignment="1">
      <alignment horizontal="center" vertical="center" wrapText="1"/>
    </xf>
    <xf numFmtId="41" fontId="38" fillId="0" borderId="18" xfId="38" applyFont="1" applyFill="1" applyBorder="1" applyAlignment="1">
      <alignment horizontal="center" vertical="center" wrapText="1"/>
    </xf>
    <xf numFmtId="41" fontId="38" fillId="0" borderId="39" xfId="38" applyFont="1" applyFill="1" applyBorder="1" applyAlignment="1">
      <alignment horizontal="center" vertical="center" wrapText="1"/>
    </xf>
    <xf numFmtId="0" fontId="38" fillId="0" borderId="13" xfId="0" applyFont="1" applyFill="1" applyBorder="1" applyAlignment="1">
      <alignment horizontal="center" vertical="center"/>
    </xf>
    <xf numFmtId="0" fontId="38" fillId="0" borderId="11" xfId="0" applyFont="1" applyFill="1" applyBorder="1" applyAlignment="1">
      <alignment horizontal="center" vertical="center"/>
    </xf>
    <xf numFmtId="0" fontId="38" fillId="0" borderId="17" xfId="0" applyFont="1" applyFill="1" applyBorder="1" applyAlignment="1">
      <alignment horizontal="center" vertical="center"/>
    </xf>
    <xf numFmtId="0" fontId="34" fillId="27" borderId="10" xfId="0" applyFont="1" applyFill="1" applyBorder="1" applyAlignment="1">
      <alignment horizontal="center"/>
    </xf>
    <xf numFmtId="0" fontId="34" fillId="27" borderId="12" xfId="0" applyFont="1" applyFill="1" applyBorder="1" applyAlignment="1">
      <alignment horizontal="center"/>
    </xf>
    <xf numFmtId="0" fontId="34" fillId="27" borderId="20" xfId="0" applyFont="1" applyFill="1" applyBorder="1" applyAlignment="1">
      <alignment horizontal="center"/>
    </xf>
    <xf numFmtId="0" fontId="41" fillId="28" borderId="12" xfId="0" applyFont="1" applyFill="1" applyBorder="1" applyAlignment="1">
      <alignment horizontal="center" vertical="center" shrinkToFit="1"/>
    </xf>
    <xf numFmtId="0" fontId="41" fillId="28" borderId="20" xfId="0" applyFont="1" applyFill="1" applyBorder="1" applyAlignment="1">
      <alignment horizontal="center" vertical="center" shrinkToFit="1"/>
    </xf>
    <xf numFmtId="41" fontId="50" fillId="25" borderId="25" xfId="38" applyFont="1" applyFill="1" applyBorder="1" applyAlignment="1">
      <alignment horizontal="center" vertical="center" wrapText="1"/>
    </xf>
    <xf numFmtId="41" fontId="38" fillId="0" borderId="13" xfId="38" applyNumberFormat="1" applyFont="1" applyFill="1" applyBorder="1" applyAlignment="1">
      <alignment horizontal="center" vertical="center"/>
    </xf>
    <xf numFmtId="41" fontId="38" fillId="0" borderId="11" xfId="38" applyNumberFormat="1" applyFont="1" applyFill="1" applyBorder="1" applyAlignment="1">
      <alignment horizontal="center" vertical="center"/>
    </xf>
    <xf numFmtId="41" fontId="38" fillId="0" borderId="17" xfId="38" applyNumberFormat="1" applyFont="1" applyFill="1" applyBorder="1" applyAlignment="1">
      <alignment horizontal="center" vertical="center"/>
    </xf>
    <xf numFmtId="0" fontId="41" fillId="28" borderId="13" xfId="0" applyFont="1" applyFill="1" applyBorder="1" applyAlignment="1">
      <alignment horizontal="center" vertical="center"/>
    </xf>
    <xf numFmtId="0" fontId="41" fillId="28" borderId="17" xfId="0" applyFont="1" applyFill="1" applyBorder="1" applyAlignment="1">
      <alignment horizontal="center" vertical="center"/>
    </xf>
    <xf numFmtId="0" fontId="41" fillId="28" borderId="24" xfId="0" applyFont="1" applyFill="1" applyBorder="1" applyAlignment="1">
      <alignment horizontal="center" vertical="center" shrinkToFit="1"/>
    </xf>
    <xf numFmtId="0" fontId="41" fillId="28" borderId="39" xfId="0" applyFont="1" applyFill="1" applyBorder="1" applyAlignment="1">
      <alignment horizontal="center" vertical="center" shrinkToFit="1"/>
    </xf>
    <xf numFmtId="0" fontId="41" fillId="28" borderId="24" xfId="0" applyFont="1" applyFill="1" applyBorder="1" applyAlignment="1">
      <alignment horizontal="center" vertical="center"/>
    </xf>
    <xf numFmtId="0" fontId="41" fillId="28" borderId="22" xfId="0" applyFont="1" applyFill="1" applyBorder="1" applyAlignment="1">
      <alignment horizontal="center" vertical="center"/>
    </xf>
    <xf numFmtId="0" fontId="41" fillId="28" borderId="23" xfId="0" applyFont="1" applyFill="1" applyBorder="1" applyAlignment="1">
      <alignment horizontal="center" vertical="center"/>
    </xf>
    <xf numFmtId="0" fontId="41" fillId="28" borderId="39" xfId="0" applyFont="1" applyFill="1" applyBorder="1" applyAlignment="1">
      <alignment horizontal="center" vertical="center"/>
    </xf>
    <xf numFmtId="0" fontId="41" fillId="28" borderId="25" xfId="0" applyFont="1" applyFill="1" applyBorder="1" applyAlignment="1">
      <alignment horizontal="center" vertical="center"/>
    </xf>
    <xf numFmtId="0" fontId="41" fillId="28" borderId="16" xfId="0" applyFont="1" applyFill="1" applyBorder="1" applyAlignment="1">
      <alignment horizontal="center" vertical="center"/>
    </xf>
    <xf numFmtId="41" fontId="41" fillId="28" borderId="24" xfId="38" applyFont="1" applyFill="1" applyBorder="1" applyAlignment="1">
      <alignment horizontal="center" vertical="center" shrinkToFit="1"/>
    </xf>
    <xf numFmtId="9" fontId="38" fillId="0" borderId="13" xfId="38" applyNumberFormat="1" applyFont="1" applyFill="1" applyBorder="1" applyAlignment="1">
      <alignment horizontal="center" vertical="center"/>
    </xf>
    <xf numFmtId="9" fontId="38" fillId="0" borderId="11" xfId="38" applyNumberFormat="1" applyFont="1" applyFill="1" applyBorder="1" applyAlignment="1">
      <alignment horizontal="center" vertical="center"/>
    </xf>
    <xf numFmtId="9" fontId="38" fillId="0" borderId="17" xfId="38" applyNumberFormat="1" applyFont="1" applyFill="1" applyBorder="1" applyAlignment="1">
      <alignment horizontal="center" vertical="center"/>
    </xf>
    <xf numFmtId="41" fontId="38" fillId="0" borderId="13" xfId="38" applyFont="1" applyFill="1" applyBorder="1" applyAlignment="1">
      <alignment vertical="center"/>
    </xf>
    <xf numFmtId="41" fontId="38" fillId="0" borderId="11" xfId="38" applyFont="1" applyFill="1" applyBorder="1" applyAlignment="1">
      <alignment vertical="center"/>
    </xf>
    <xf numFmtId="41" fontId="38" fillId="0" borderId="17" xfId="38" applyFont="1" applyFill="1" applyBorder="1" applyAlignment="1">
      <alignment vertical="center"/>
    </xf>
    <xf numFmtId="41" fontId="38" fillId="25" borderId="13" xfId="38" applyFont="1" applyFill="1" applyBorder="1" applyAlignment="1">
      <alignment horizontal="center" vertical="center"/>
    </xf>
    <xf numFmtId="41" fontId="38" fillId="25" borderId="11" xfId="38" applyFont="1" applyFill="1" applyBorder="1" applyAlignment="1">
      <alignment horizontal="center" vertical="center"/>
    </xf>
    <xf numFmtId="41" fontId="49" fillId="0" borderId="13" xfId="38" applyFont="1" applyBorder="1" applyAlignment="1">
      <alignment horizontal="center" vertical="center"/>
    </xf>
    <xf numFmtId="41" fontId="49" fillId="0" borderId="17" xfId="38" applyFont="1" applyBorder="1" applyAlignment="1">
      <alignment horizontal="center" vertical="center"/>
    </xf>
    <xf numFmtId="0" fontId="49" fillId="0" borderId="13" xfId="0" applyFont="1" applyBorder="1" applyAlignment="1">
      <alignment horizontal="center" vertical="center"/>
    </xf>
    <xf numFmtId="0" fontId="49" fillId="0" borderId="17" xfId="0" applyFont="1" applyBorder="1" applyAlignment="1">
      <alignment horizontal="center" vertical="center"/>
    </xf>
    <xf numFmtId="0" fontId="43" fillId="0" borderId="13" xfId="0" applyFont="1" applyFill="1" applyBorder="1" applyAlignment="1">
      <alignment horizontal="center" vertical="center" wrapText="1" shrinkToFit="1"/>
    </xf>
    <xf numFmtId="0" fontId="43" fillId="0" borderId="17" xfId="0" applyFont="1" applyFill="1" applyBorder="1" applyAlignment="1">
      <alignment horizontal="center" vertical="center" wrapText="1" shrinkToFit="1"/>
    </xf>
    <xf numFmtId="0" fontId="48" fillId="0" borderId="45" xfId="0" applyFont="1" applyBorder="1" applyAlignment="1">
      <alignment horizontal="center" vertical="center" wrapText="1"/>
    </xf>
    <xf numFmtId="0" fontId="48" fillId="0" borderId="47" xfId="0" applyFont="1" applyBorder="1" applyAlignment="1">
      <alignment horizontal="center" vertical="center" wrapText="1"/>
    </xf>
    <xf numFmtId="0" fontId="48" fillId="0" borderId="54" xfId="0" applyFont="1" applyBorder="1" applyAlignment="1">
      <alignment horizontal="center" vertical="center" wrapText="1"/>
    </xf>
    <xf numFmtId="0" fontId="48" fillId="0" borderId="13" xfId="0" applyFont="1" applyFill="1" applyBorder="1" applyAlignment="1">
      <alignment horizontal="left" vertical="center" wrapText="1"/>
    </xf>
    <xf numFmtId="0" fontId="48" fillId="0" borderId="11" xfId="0" applyFont="1" applyFill="1" applyBorder="1" applyAlignment="1">
      <alignment horizontal="left" vertical="center" wrapText="1"/>
    </xf>
    <xf numFmtId="0" fontId="48" fillId="0" borderId="17" xfId="0" applyFont="1" applyFill="1" applyBorder="1" applyAlignment="1">
      <alignment horizontal="left" vertical="center" wrapText="1"/>
    </xf>
    <xf numFmtId="41" fontId="49" fillId="0" borderId="11" xfId="38" applyFont="1" applyBorder="1" applyAlignment="1">
      <alignment horizontal="center" vertical="center"/>
    </xf>
    <xf numFmtId="3" fontId="49" fillId="0" borderId="13" xfId="0" applyNumberFormat="1" applyFont="1" applyBorder="1" applyAlignment="1">
      <alignment horizontal="center" vertical="center"/>
    </xf>
    <xf numFmtId="3" fontId="49" fillId="0" borderId="11" xfId="0" applyNumberFormat="1" applyFont="1" applyBorder="1" applyAlignment="1">
      <alignment horizontal="center" vertical="center"/>
    </xf>
    <xf numFmtId="3" fontId="49" fillId="0" borderId="17" xfId="0" applyNumberFormat="1" applyFont="1" applyBorder="1" applyAlignment="1">
      <alignment horizontal="center" vertical="center"/>
    </xf>
    <xf numFmtId="0" fontId="45" fillId="28" borderId="14" xfId="0" applyFont="1" applyFill="1" applyBorder="1" applyAlignment="1">
      <alignment horizontal="center" vertical="center" wrapText="1" shrinkToFit="1"/>
    </xf>
    <xf numFmtId="0" fontId="43" fillId="0" borderId="14" xfId="0" applyFont="1" applyFill="1" applyBorder="1" applyAlignment="1">
      <alignment horizontal="center" vertical="center" wrapText="1" shrinkToFit="1"/>
    </xf>
    <xf numFmtId="0" fontId="48" fillId="0" borderId="44" xfId="0" applyFont="1" applyBorder="1" applyAlignment="1">
      <alignment horizontal="center" vertical="center" textRotation="255" wrapText="1"/>
    </xf>
    <xf numFmtId="0" fontId="48" fillId="0" borderId="46" xfId="0" applyFont="1" applyBorder="1" applyAlignment="1">
      <alignment horizontal="center" vertical="center" textRotation="255" wrapText="1"/>
    </xf>
    <xf numFmtId="0" fontId="48" fillId="0" borderId="51" xfId="0" applyFont="1" applyBorder="1" applyAlignment="1">
      <alignment horizontal="center" vertical="center" textRotation="255" wrapText="1"/>
    </xf>
    <xf numFmtId="0" fontId="43" fillId="0" borderId="14" xfId="0" applyFont="1" applyBorder="1" applyAlignment="1">
      <alignment horizontal="center" vertical="center" wrapText="1" shrinkToFit="1"/>
    </xf>
    <xf numFmtId="0" fontId="43" fillId="0" borderId="42" xfId="0" applyFont="1" applyBorder="1" applyAlignment="1">
      <alignment horizontal="center" vertical="center" wrapText="1" shrinkToFit="1"/>
    </xf>
    <xf numFmtId="0" fontId="48" fillId="0" borderId="14" xfId="0" applyFont="1" applyBorder="1" applyAlignment="1">
      <alignment horizontal="left" vertical="center" wrapText="1"/>
    </xf>
    <xf numFmtId="0" fontId="48" fillId="0" borderId="13" xfId="0" applyFont="1" applyBorder="1" applyAlignment="1">
      <alignment horizontal="center" vertical="center" textRotation="255" wrapText="1"/>
    </xf>
    <xf numFmtId="0" fontId="48" fillId="0" borderId="11" xfId="0" applyFont="1" applyBorder="1" applyAlignment="1">
      <alignment horizontal="center" vertical="center" textRotation="255" wrapText="1"/>
    </xf>
    <xf numFmtId="0" fontId="48" fillId="0" borderId="17" xfId="0" applyFont="1" applyBorder="1" applyAlignment="1">
      <alignment horizontal="center" vertical="center" textRotation="255" wrapText="1"/>
    </xf>
    <xf numFmtId="0" fontId="43" fillId="0" borderId="13" xfId="0" applyFont="1" applyBorder="1" applyAlignment="1">
      <alignment horizontal="center" vertical="center" wrapText="1" shrinkToFit="1"/>
    </xf>
    <xf numFmtId="0" fontId="43" fillId="0" borderId="11" xfId="0" applyFont="1" applyBorder="1" applyAlignment="1">
      <alignment horizontal="center" vertical="center" wrapText="1" shrinkToFit="1"/>
    </xf>
    <xf numFmtId="0" fontId="43" fillId="0" borderId="17" xfId="0" applyFont="1" applyBorder="1" applyAlignment="1">
      <alignment horizontal="center" vertical="center" wrapText="1" shrinkToFit="1"/>
    </xf>
    <xf numFmtId="0" fontId="48" fillId="0" borderId="13" xfId="0" applyFont="1" applyBorder="1" applyAlignment="1">
      <alignment horizontal="left" vertical="center" wrapText="1"/>
    </xf>
    <xf numFmtId="0" fontId="48" fillId="0" borderId="11" xfId="0" applyFont="1" applyBorder="1" applyAlignment="1">
      <alignment horizontal="left" vertical="center" wrapText="1"/>
    </xf>
    <xf numFmtId="0" fontId="48" fillId="0" borderId="17" xfId="0" applyFont="1" applyBorder="1" applyAlignment="1">
      <alignment horizontal="left" vertical="center" wrapText="1"/>
    </xf>
    <xf numFmtId="0" fontId="49" fillId="0" borderId="11" xfId="0" applyFont="1" applyBorder="1" applyAlignment="1">
      <alignment horizontal="center" vertical="center"/>
    </xf>
    <xf numFmtId="0" fontId="43" fillId="25" borderId="13" xfId="0" applyFont="1" applyFill="1" applyBorder="1" applyAlignment="1">
      <alignment horizontal="center" vertical="center" wrapText="1" shrinkToFit="1"/>
    </xf>
    <xf numFmtId="0" fontId="43" fillId="25" borderId="11" xfId="0" applyFont="1" applyFill="1" applyBorder="1" applyAlignment="1">
      <alignment horizontal="center" vertical="center" wrapText="1" shrinkToFit="1"/>
    </xf>
    <xf numFmtId="0" fontId="43" fillId="25" borderId="17" xfId="0" applyFont="1" applyFill="1" applyBorder="1" applyAlignment="1">
      <alignment horizontal="center" vertical="center" wrapText="1" shrinkToFit="1"/>
    </xf>
    <xf numFmtId="0" fontId="43" fillId="0" borderId="11" xfId="0" applyFont="1" applyFill="1" applyBorder="1" applyAlignment="1">
      <alignment horizontal="center" vertical="center" wrapText="1" shrinkToFit="1"/>
    </xf>
    <xf numFmtId="0" fontId="48" fillId="0" borderId="53" xfId="0" applyFont="1" applyBorder="1" applyAlignment="1">
      <alignment horizontal="center" vertical="center" textRotation="255" wrapText="1"/>
    </xf>
    <xf numFmtId="176" fontId="45" fillId="28" borderId="14" xfId="0" applyNumberFormat="1" applyFont="1" applyFill="1" applyBorder="1" applyAlignment="1">
      <alignment horizontal="center" vertical="center" wrapText="1"/>
    </xf>
    <xf numFmtId="176" fontId="45" fillId="28" borderId="17" xfId="0" applyNumberFormat="1" applyFont="1" applyFill="1" applyBorder="1" applyAlignment="1">
      <alignment horizontal="center" vertical="center" wrapText="1"/>
    </xf>
    <xf numFmtId="0" fontId="48" fillId="0" borderId="41" xfId="0" applyFont="1" applyBorder="1" applyAlignment="1">
      <alignment horizontal="left" vertical="center" wrapText="1"/>
    </xf>
    <xf numFmtId="0" fontId="43" fillId="0" borderId="13" xfId="0" applyFont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 wrapText="1"/>
    </xf>
    <xf numFmtId="0" fontId="43" fillId="0" borderId="17" xfId="0" applyFont="1" applyBorder="1" applyAlignment="1">
      <alignment horizontal="center" vertical="center" wrapText="1"/>
    </xf>
    <xf numFmtId="0" fontId="48" fillId="0" borderId="45" xfId="0" applyFont="1" applyBorder="1" applyAlignment="1">
      <alignment horizontal="left" vertical="center" wrapText="1"/>
    </xf>
    <xf numFmtId="0" fontId="48" fillId="0" borderId="47" xfId="0" applyFont="1" applyBorder="1" applyAlignment="1">
      <alignment horizontal="left" vertical="center" wrapText="1"/>
    </xf>
    <xf numFmtId="0" fontId="48" fillId="0" borderId="54" xfId="0" applyFont="1" applyBorder="1" applyAlignment="1">
      <alignment horizontal="left" vertical="center" wrapText="1"/>
    </xf>
    <xf numFmtId="0" fontId="43" fillId="0" borderId="41" xfId="0" applyFont="1" applyBorder="1" applyAlignment="1">
      <alignment horizontal="center" vertical="center"/>
    </xf>
    <xf numFmtId="177" fontId="42" fillId="0" borderId="14" xfId="0" applyNumberFormat="1" applyFont="1" applyBorder="1" applyAlignment="1">
      <alignment horizontal="center" vertical="center" wrapText="1"/>
    </xf>
    <xf numFmtId="177" fontId="42" fillId="0" borderId="14" xfId="0" applyNumberFormat="1" applyFont="1" applyBorder="1" applyAlignment="1">
      <alignment horizontal="center" vertical="center"/>
    </xf>
    <xf numFmtId="0" fontId="48" fillId="0" borderId="40" xfId="0" applyFont="1" applyBorder="1" applyAlignment="1">
      <alignment horizontal="center" vertical="center" wrapText="1"/>
    </xf>
    <xf numFmtId="0" fontId="48" fillId="0" borderId="14" xfId="0" applyFont="1" applyBorder="1" applyAlignment="1">
      <alignment horizontal="center" vertical="center" wrapText="1"/>
    </xf>
    <xf numFmtId="0" fontId="53" fillId="0" borderId="48" xfId="0" applyFont="1" applyFill="1" applyBorder="1" applyAlignment="1">
      <alignment horizontal="left" vertical="center"/>
    </xf>
    <xf numFmtId="0" fontId="53" fillId="0" borderId="49" xfId="0" applyFont="1" applyFill="1" applyBorder="1" applyAlignment="1">
      <alignment horizontal="left" vertical="center"/>
    </xf>
    <xf numFmtId="0" fontId="43" fillId="0" borderId="14" xfId="0" applyFont="1" applyBorder="1" applyAlignment="1">
      <alignment horizontal="center" vertical="center"/>
    </xf>
  </cellXfs>
  <cellStyles count="62">
    <cellStyle name="20% - 강조색1" xfId="1" builtinId="30" customBuiltin="1"/>
    <cellStyle name="20% - 강조색2" xfId="2" builtinId="34" customBuiltin="1"/>
    <cellStyle name="20% - 강조색3" xfId="3" builtinId="38" customBuiltin="1"/>
    <cellStyle name="20% - 강조색4" xfId="4" builtinId="42" customBuiltin="1"/>
    <cellStyle name="20% - 강조색5" xfId="5" builtinId="46" customBuiltin="1"/>
    <cellStyle name="20% - 강조색6" xfId="6" builtinId="50" customBuiltin="1"/>
    <cellStyle name="40% - 강조색1" xfId="7" builtinId="31" customBuiltin="1"/>
    <cellStyle name="40% - 강조색2" xfId="8" builtinId="35" customBuiltin="1"/>
    <cellStyle name="40% - 강조색3" xfId="9" builtinId="39" customBuiltin="1"/>
    <cellStyle name="40% - 강조색4" xfId="10" builtinId="43" customBuiltin="1"/>
    <cellStyle name="40% - 강조색5" xfId="11" builtinId="47" customBuiltin="1"/>
    <cellStyle name="40% - 강조색6" xfId="12" builtinId="51" customBuiltin="1"/>
    <cellStyle name="60% - 강조색1" xfId="13" builtinId="32" customBuiltin="1"/>
    <cellStyle name="60% - 강조색2" xfId="14" builtinId="36" customBuiltin="1"/>
    <cellStyle name="60% - 강조색3" xfId="15" builtinId="40" customBuiltin="1"/>
    <cellStyle name="60% - 강조색4" xfId="16" builtinId="44" customBuiltin="1"/>
    <cellStyle name="60% - 강조색5" xfId="17" builtinId="48" customBuiltin="1"/>
    <cellStyle name="60% - 강조색6" xfId="18" builtinId="52" customBuiltin="1"/>
    <cellStyle name="Comma [0]_Book1" xfId="19"/>
    <cellStyle name="Normal_Book1" xfId="20"/>
    <cellStyle name="강조색1" xfId="21" builtinId="29" customBuiltin="1"/>
    <cellStyle name="강조색2" xfId="22" builtinId="33" customBuiltin="1"/>
    <cellStyle name="강조색3" xfId="23" builtinId="37" customBuiltin="1"/>
    <cellStyle name="강조색4" xfId="24" builtinId="41" customBuiltin="1"/>
    <cellStyle name="강조색5" xfId="25" builtinId="45" customBuiltin="1"/>
    <cellStyle name="강조색6" xfId="26" builtinId="49" customBuiltin="1"/>
    <cellStyle name="경고문" xfId="27" builtinId="11" customBuiltin="1"/>
    <cellStyle name="계산" xfId="28" builtinId="22" customBuiltin="1"/>
    <cellStyle name="나쁨" xfId="29" builtinId="27" customBuiltin="1"/>
    <cellStyle name="메모" xfId="30" builtinId="10" customBuiltin="1"/>
    <cellStyle name="백분율" xfId="31" builtinId="5"/>
    <cellStyle name="백분율 2" xfId="32"/>
    <cellStyle name="백분율 2 2" xfId="33"/>
    <cellStyle name="백분율 3" xfId="34"/>
    <cellStyle name="보통" xfId="35" builtinId="28" customBuiltin="1"/>
    <cellStyle name="설명 텍스트" xfId="36" builtinId="53" customBuiltin="1"/>
    <cellStyle name="셀 확인" xfId="37" builtinId="23" customBuiltin="1"/>
    <cellStyle name="쉼표 [0]" xfId="38" builtinId="6"/>
    <cellStyle name="쉼표 [0] 2" xfId="39"/>
    <cellStyle name="쉼표 [0] 2 2" xfId="40"/>
    <cellStyle name="쉼표 [0] 2 3" xfId="41"/>
    <cellStyle name="쉼표 [0] 3" xfId="42"/>
    <cellStyle name="쉼표 [0] 4" xfId="43"/>
    <cellStyle name="연결된 셀" xfId="44" builtinId="24" customBuiltin="1"/>
    <cellStyle name="요약" xfId="45" builtinId="25" customBuiltin="1"/>
    <cellStyle name="입력" xfId="46" builtinId="20" customBuiltin="1"/>
    <cellStyle name="제목" xfId="47" builtinId="15" customBuiltin="1"/>
    <cellStyle name="제목 1" xfId="48" builtinId="16" customBuiltin="1"/>
    <cellStyle name="제목 2" xfId="49" builtinId="17" customBuiltin="1"/>
    <cellStyle name="제목 3" xfId="50" builtinId="18" customBuiltin="1"/>
    <cellStyle name="제목 4" xfId="51" builtinId="19" customBuiltin="1"/>
    <cellStyle name="좋음" xfId="52" builtinId="26" customBuiltin="1"/>
    <cellStyle name="출력" xfId="53" builtinId="21" customBuiltin="1"/>
    <cellStyle name="통화 [0]" xfId="54" builtinId="7"/>
    <cellStyle name="표준" xfId="0" builtinId="0"/>
    <cellStyle name="표준 2" xfId="55"/>
    <cellStyle name="표준 2 2" xfId="56"/>
    <cellStyle name="표준 3" xfId="57"/>
    <cellStyle name="표준 3 2" xfId="58"/>
    <cellStyle name="표준 4" xfId="59"/>
    <cellStyle name="표준 4 2" xfId="60"/>
    <cellStyle name="표준 5" xfId="6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/>
  <dimension ref="A1:L22"/>
  <sheetViews>
    <sheetView showGridLines="0" tabSelected="1" zoomScaleNormal="100" zoomScaleSheetLayoutView="100" workbookViewId="0">
      <pane ySplit="7" topLeftCell="A8" activePane="bottomLeft" state="frozen"/>
      <selection pane="bottomLeft" activeCell="A13" sqref="A13"/>
    </sheetView>
  </sheetViews>
  <sheetFormatPr defaultRowHeight="16.5"/>
  <cols>
    <col min="1" max="1" width="13" style="13" customWidth="1"/>
    <col min="2" max="2" width="14" style="13" customWidth="1"/>
    <col min="3" max="3" width="12.5546875" style="14" customWidth="1"/>
    <col min="4" max="4" width="12.44140625" style="15" customWidth="1"/>
    <col min="5" max="5" width="11.44140625" style="5" customWidth="1"/>
    <col min="6" max="6" width="8.77734375" style="4" customWidth="1"/>
    <col min="7" max="7" width="12.6640625" style="15" customWidth="1"/>
    <col min="8" max="8" width="10.6640625" style="15" customWidth="1"/>
    <col min="9" max="9" width="12.5546875" style="14" customWidth="1"/>
    <col min="10" max="10" width="11.33203125" style="15" customWidth="1"/>
    <col min="11" max="11" width="10.77734375" style="6" customWidth="1"/>
    <col min="12" max="12" width="7.33203125" style="7" customWidth="1"/>
    <col min="13" max="16384" width="8.88671875" style="1"/>
  </cols>
  <sheetData>
    <row r="1" spans="1:12" ht="24" customHeight="1">
      <c r="A1" s="763" t="s">
        <v>195</v>
      </c>
      <c r="B1" s="763"/>
      <c r="C1" s="763"/>
      <c r="D1" s="763"/>
      <c r="E1" s="763"/>
      <c r="F1" s="763"/>
      <c r="G1" s="763"/>
      <c r="H1" s="763"/>
      <c r="I1" s="763"/>
      <c r="J1" s="763"/>
      <c r="K1" s="763"/>
      <c r="L1" s="763"/>
    </row>
    <row r="2" spans="1:12" ht="24" customHeight="1">
      <c r="A2" s="2"/>
      <c r="B2" s="2"/>
      <c r="C2" s="3"/>
      <c r="D2" s="2"/>
      <c r="E2" s="2"/>
      <c r="F2" s="2"/>
      <c r="G2" s="2"/>
      <c r="H2" s="2"/>
      <c r="I2" s="3"/>
      <c r="J2" s="2"/>
      <c r="K2" s="2"/>
      <c r="L2" s="616"/>
    </row>
    <row r="3" spans="1:12" ht="18.75" customHeight="1">
      <c r="A3" s="764" t="s">
        <v>345</v>
      </c>
      <c r="B3" s="764"/>
      <c r="C3" s="764"/>
      <c r="D3" s="764"/>
      <c r="E3" s="764"/>
      <c r="G3" s="5"/>
      <c r="H3" s="5"/>
      <c r="I3" s="5"/>
      <c r="J3" s="5"/>
    </row>
    <row r="4" spans="1:12" ht="12.75" customHeight="1">
      <c r="A4" s="8"/>
      <c r="B4" s="8"/>
      <c r="C4" s="9"/>
      <c r="D4" s="5"/>
      <c r="G4" s="5"/>
      <c r="H4" s="5"/>
      <c r="I4" s="9"/>
      <c r="J4" s="5"/>
      <c r="L4" s="655" t="s">
        <v>21</v>
      </c>
    </row>
    <row r="5" spans="1:12" s="33" customFormat="1" ht="21" customHeight="1">
      <c r="A5" s="765" t="s">
        <v>73</v>
      </c>
      <c r="B5" s="524" t="s">
        <v>196</v>
      </c>
      <c r="C5" s="771" t="s">
        <v>197</v>
      </c>
      <c r="D5" s="772"/>
      <c r="E5" s="767" t="s">
        <v>56</v>
      </c>
      <c r="F5" s="768"/>
      <c r="G5" s="769" t="s">
        <v>73</v>
      </c>
      <c r="H5" s="524" t="s">
        <v>196</v>
      </c>
      <c r="I5" s="771" t="s">
        <v>197</v>
      </c>
      <c r="J5" s="772"/>
      <c r="K5" s="767" t="s">
        <v>56</v>
      </c>
      <c r="L5" s="768"/>
    </row>
    <row r="6" spans="1:12" s="33" customFormat="1" ht="21" customHeight="1">
      <c r="A6" s="766"/>
      <c r="B6" s="525" t="s">
        <v>57</v>
      </c>
      <c r="C6" s="526" t="s">
        <v>58</v>
      </c>
      <c r="D6" s="527" t="s">
        <v>59</v>
      </c>
      <c r="E6" s="528" t="s">
        <v>60</v>
      </c>
      <c r="F6" s="529" t="s">
        <v>61</v>
      </c>
      <c r="G6" s="770"/>
      <c r="H6" s="525" t="s">
        <v>57</v>
      </c>
      <c r="I6" s="526" t="s">
        <v>58</v>
      </c>
      <c r="J6" s="527" t="s">
        <v>59</v>
      </c>
      <c r="K6" s="528" t="s">
        <v>60</v>
      </c>
      <c r="L6" s="529" t="s">
        <v>61</v>
      </c>
    </row>
    <row r="7" spans="1:12" s="11" customFormat="1" ht="26.1" customHeight="1">
      <c r="A7" s="10" t="s">
        <v>31</v>
      </c>
      <c r="B7" s="24">
        <f>B8+B11+B14+B17+B19</f>
        <v>130519</v>
      </c>
      <c r="C7" s="24">
        <f>C8+C11+C14+C17+C19</f>
        <v>89013</v>
      </c>
      <c r="D7" s="24">
        <f>D8+D11+D14+D17+D19</f>
        <v>127799</v>
      </c>
      <c r="E7" s="24">
        <f>E8+E11+E14+E17+E19</f>
        <v>2720</v>
      </c>
      <c r="F7" s="71">
        <f>+B7/D7</f>
        <v>1.0212834216230173</v>
      </c>
      <c r="G7" s="67" t="s">
        <v>16</v>
      </c>
      <c r="H7" s="24">
        <f>H8+H12+H15+H19+H20+H21</f>
        <v>130519.37747066667</v>
      </c>
      <c r="I7" s="24">
        <f>I8+I12+I15+I19+I20+I21</f>
        <v>89013</v>
      </c>
      <c r="J7" s="24">
        <f>J8+J12+J15+J19+J20+J21</f>
        <v>127799</v>
      </c>
      <c r="K7" s="24">
        <f>K8+K12+K15+K19+K20+K21</f>
        <v>2720.3774706666736</v>
      </c>
      <c r="L7" s="28">
        <f>+H7/J7</f>
        <v>1.0212863752507193</v>
      </c>
    </row>
    <row r="8" spans="1:12" s="11" customFormat="1" ht="26.1" customHeight="1">
      <c r="A8" s="530" t="s">
        <v>11</v>
      </c>
      <c r="B8" s="531">
        <f>B9+B10</f>
        <v>70880</v>
      </c>
      <c r="C8" s="531">
        <v>82635</v>
      </c>
      <c r="D8" s="531">
        <v>66175</v>
      </c>
      <c r="E8" s="532">
        <f>+B8-D8</f>
        <v>4705</v>
      </c>
      <c r="F8" s="533">
        <f>+B8/D8</f>
        <v>1.071099357763506</v>
      </c>
      <c r="G8" s="534" t="s">
        <v>3</v>
      </c>
      <c r="H8" s="644">
        <f>H9+H10+H11</f>
        <v>90752.377470666674</v>
      </c>
      <c r="I8" s="644">
        <v>52404</v>
      </c>
      <c r="J8" s="645">
        <v>83399</v>
      </c>
      <c r="K8" s="535">
        <f>+H8-J8</f>
        <v>7353.3774706666736</v>
      </c>
      <c r="L8" s="536">
        <f>+H8/J8</f>
        <v>1.0881710508599225</v>
      </c>
    </row>
    <row r="9" spans="1:12" s="11" customFormat="1" ht="26.1" customHeight="1">
      <c r="A9" s="12" t="s">
        <v>75</v>
      </c>
      <c r="B9" s="25">
        <f>'15세입'!E8</f>
        <v>53320</v>
      </c>
      <c r="C9" s="25">
        <v>78535</v>
      </c>
      <c r="D9" s="26">
        <v>52615</v>
      </c>
      <c r="E9" s="27">
        <f>+B9-D9</f>
        <v>705</v>
      </c>
      <c r="F9" s="72">
        <f>+B9/D9</f>
        <v>1.0133992207545377</v>
      </c>
      <c r="G9" s="68" t="s">
        <v>17</v>
      </c>
      <c r="H9" s="646">
        <f>'15세출'!E7</f>
        <v>79542.377470666674</v>
      </c>
      <c r="I9" s="646">
        <v>43381</v>
      </c>
      <c r="J9" s="646">
        <v>72618</v>
      </c>
      <c r="K9" s="29">
        <f>+H9-J9</f>
        <v>6924.3774706666736</v>
      </c>
      <c r="L9" s="30">
        <f>+H9/J9</f>
        <v>1.0953534587935041</v>
      </c>
    </row>
    <row r="10" spans="1:12" s="11" customFormat="1" ht="26.1" customHeight="1">
      <c r="A10" s="12" t="s">
        <v>13</v>
      </c>
      <c r="B10" s="25">
        <f>'15세입'!E16</f>
        <v>17560</v>
      </c>
      <c r="C10" s="25">
        <v>4100</v>
      </c>
      <c r="D10" s="26">
        <v>13560</v>
      </c>
      <c r="E10" s="27">
        <f>+B10-D10</f>
        <v>4000</v>
      </c>
      <c r="F10" s="72">
        <f>+B10/D10</f>
        <v>1.2949852507374631</v>
      </c>
      <c r="G10" s="68" t="s">
        <v>18</v>
      </c>
      <c r="H10" s="646">
        <f>'15세출'!E41</f>
        <v>0</v>
      </c>
      <c r="I10" s="646">
        <f>'15세출'!I41</f>
        <v>200</v>
      </c>
      <c r="J10" s="646">
        <v>200</v>
      </c>
      <c r="K10" s="29">
        <f t="shared" ref="K10:K16" si="0">+H10-J10</f>
        <v>-200</v>
      </c>
      <c r="L10" s="30">
        <f t="shared" ref="L10:L16" si="1">+H10/J10</f>
        <v>0</v>
      </c>
    </row>
    <row r="11" spans="1:12" s="11" customFormat="1" ht="26.1" customHeight="1">
      <c r="A11" s="537" t="s">
        <v>74</v>
      </c>
      <c r="B11" s="538">
        <f>'15세입'!E27</f>
        <v>45514</v>
      </c>
      <c r="C11" s="538">
        <v>1100</v>
      </c>
      <c r="D11" s="538">
        <v>43210</v>
      </c>
      <c r="E11" s="532">
        <f>+B11-D11</f>
        <v>2304</v>
      </c>
      <c r="F11" s="533">
        <f>+B11/D11</f>
        <v>1.0533209905114558</v>
      </c>
      <c r="G11" s="69" t="s">
        <v>19</v>
      </c>
      <c r="H11" s="647">
        <f>'15세출'!E46</f>
        <v>11210</v>
      </c>
      <c r="I11" s="646">
        <v>8823</v>
      </c>
      <c r="J11" s="646">
        <v>10580</v>
      </c>
      <c r="K11" s="31">
        <f t="shared" si="0"/>
        <v>630</v>
      </c>
      <c r="L11" s="32">
        <f t="shared" si="1"/>
        <v>1.0595463137996219</v>
      </c>
    </row>
    <row r="12" spans="1:12" s="11" customFormat="1" ht="26.1" customHeight="1">
      <c r="A12" s="42" t="s">
        <v>299</v>
      </c>
      <c r="B12" s="58">
        <f>'15세입'!E29</f>
        <v>45514</v>
      </c>
      <c r="C12" s="58">
        <v>1100</v>
      </c>
      <c r="D12" s="58">
        <v>43210</v>
      </c>
      <c r="E12" s="40">
        <f>B12-D12</f>
        <v>2304</v>
      </c>
      <c r="F12" s="44">
        <f>B12/D12</f>
        <v>1.0533209905114558</v>
      </c>
      <c r="G12" s="534" t="s">
        <v>20</v>
      </c>
      <c r="H12" s="644">
        <f>'15세출'!E73</f>
        <v>1900</v>
      </c>
      <c r="I12" s="644">
        <f>SUM(I13:I14)</f>
        <v>300</v>
      </c>
      <c r="J12" s="645">
        <f>J13+J14</f>
        <v>8740</v>
      </c>
      <c r="K12" s="535">
        <f t="shared" si="0"/>
        <v>-6840</v>
      </c>
      <c r="L12" s="536">
        <f t="shared" si="1"/>
        <v>0.21739130434782608</v>
      </c>
    </row>
    <row r="13" spans="1:12" s="11" customFormat="1" ht="26.1" customHeight="1">
      <c r="A13" s="66"/>
      <c r="B13" s="58"/>
      <c r="C13" s="58"/>
      <c r="D13" s="58"/>
      <c r="E13" s="40"/>
      <c r="F13" s="44"/>
      <c r="G13" s="70" t="s">
        <v>79</v>
      </c>
      <c r="H13" s="648">
        <f>'15세출'!E75</f>
        <v>1000</v>
      </c>
      <c r="I13" s="648">
        <v>200</v>
      </c>
      <c r="J13" s="649">
        <v>7840</v>
      </c>
      <c r="K13" s="41">
        <f>+H13-J13</f>
        <v>-6840</v>
      </c>
      <c r="L13" s="39">
        <f>+H13/J13</f>
        <v>0.12755102040816327</v>
      </c>
    </row>
    <row r="14" spans="1:12" s="11" customFormat="1" ht="26.1" customHeight="1">
      <c r="A14" s="537" t="s">
        <v>76</v>
      </c>
      <c r="B14" s="531">
        <f>'15세입'!E20</f>
        <v>5520</v>
      </c>
      <c r="C14" s="538">
        <v>2280</v>
      </c>
      <c r="D14" s="538">
        <f>SUM(D15:D16)</f>
        <v>4241</v>
      </c>
      <c r="E14" s="532">
        <f>+B14-D14</f>
        <v>1279</v>
      </c>
      <c r="F14" s="533">
        <f>+B14/D14</f>
        <v>1.301579816081113</v>
      </c>
      <c r="G14" s="70" t="s">
        <v>80</v>
      </c>
      <c r="H14" s="648">
        <f>'15세출'!E77</f>
        <v>900</v>
      </c>
      <c r="I14" s="650">
        <v>100</v>
      </c>
      <c r="J14" s="41">
        <v>900</v>
      </c>
      <c r="K14" s="41">
        <f>+H14-J14</f>
        <v>0</v>
      </c>
      <c r="L14" s="39">
        <v>0</v>
      </c>
    </row>
    <row r="15" spans="1:12" s="11" customFormat="1" ht="26.1" customHeight="1">
      <c r="A15" s="42" t="s">
        <v>77</v>
      </c>
      <c r="B15" s="58">
        <f>'15세입'!E23</f>
        <v>680</v>
      </c>
      <c r="C15" s="58">
        <v>600</v>
      </c>
      <c r="D15" s="43">
        <v>241</v>
      </c>
      <c r="E15" s="40">
        <f>B15-D15</f>
        <v>439</v>
      </c>
      <c r="F15" s="44">
        <f>B15/D15</f>
        <v>2.8215767634854774</v>
      </c>
      <c r="G15" s="539" t="s">
        <v>28</v>
      </c>
      <c r="H15" s="645">
        <f>'15세출'!E79</f>
        <v>32222</v>
      </c>
      <c r="I15" s="644">
        <v>30896</v>
      </c>
      <c r="J15" s="645">
        <f>SUM(J16:J18)</f>
        <v>25836</v>
      </c>
      <c r="K15" s="540">
        <f>+H15-J15</f>
        <v>6386</v>
      </c>
      <c r="L15" s="536">
        <f>+H15/J15</f>
        <v>1.2471744852144295</v>
      </c>
    </row>
    <row r="16" spans="1:12" s="11" customFormat="1" ht="26.1" customHeight="1">
      <c r="A16" s="45" t="s">
        <v>78</v>
      </c>
      <c r="B16" s="58">
        <f>'15세입'!E25</f>
        <v>4840</v>
      </c>
      <c r="C16" s="58">
        <v>1680</v>
      </c>
      <c r="D16" s="58">
        <v>4000</v>
      </c>
      <c r="E16" s="40">
        <f>B16-D16</f>
        <v>840</v>
      </c>
      <c r="F16" s="44">
        <f>B16/D16</f>
        <v>1.21</v>
      </c>
      <c r="G16" s="70" t="s">
        <v>81</v>
      </c>
      <c r="H16" s="649">
        <f>'15세출'!E80</f>
        <v>3314</v>
      </c>
      <c r="I16" s="648">
        <v>4436</v>
      </c>
      <c r="J16" s="649">
        <v>3996</v>
      </c>
      <c r="K16" s="38">
        <f t="shared" si="0"/>
        <v>-682</v>
      </c>
      <c r="L16" s="39">
        <f t="shared" si="1"/>
        <v>0.82932932932932935</v>
      </c>
    </row>
    <row r="17" spans="1:12" s="11" customFormat="1" ht="26.1" customHeight="1">
      <c r="A17" s="544" t="s">
        <v>14</v>
      </c>
      <c r="B17" s="545">
        <f>'15세입'!E38</f>
        <v>7924</v>
      </c>
      <c r="C17" s="545">
        <v>2778</v>
      </c>
      <c r="D17" s="545">
        <v>13243</v>
      </c>
      <c r="E17" s="532">
        <f>+B17-D17</f>
        <v>-5319</v>
      </c>
      <c r="F17" s="533">
        <f>+B17/D17</f>
        <v>0.59835384731556296</v>
      </c>
      <c r="G17" s="70" t="s">
        <v>82</v>
      </c>
      <c r="H17" s="649">
        <f>'15세출'!E99</f>
        <v>15311</v>
      </c>
      <c r="I17" s="648">
        <v>12250</v>
      </c>
      <c r="J17" s="649">
        <v>12730</v>
      </c>
      <c r="K17" s="38">
        <f>+H17-J17</f>
        <v>2581</v>
      </c>
      <c r="L17" s="39">
        <f>+H17/J17</f>
        <v>1.2027494108405341</v>
      </c>
    </row>
    <row r="18" spans="1:12" s="11" customFormat="1" ht="26.1" customHeight="1">
      <c r="A18" s="12" t="s">
        <v>324</v>
      </c>
      <c r="B18" s="25">
        <f>'15세입'!E39</f>
        <v>7924</v>
      </c>
      <c r="C18" s="25">
        <v>2778</v>
      </c>
      <c r="D18" s="25">
        <v>13243</v>
      </c>
      <c r="E18" s="27">
        <f>+B18-D18</f>
        <v>-5319</v>
      </c>
      <c r="F18" s="72">
        <f>+B18/D18</f>
        <v>0.59835384731556296</v>
      </c>
      <c r="G18" s="70" t="s">
        <v>83</v>
      </c>
      <c r="H18" s="651">
        <f>'15세출'!E112</f>
        <v>13597</v>
      </c>
      <c r="I18" s="651">
        <v>14210</v>
      </c>
      <c r="J18" s="651">
        <v>9110</v>
      </c>
      <c r="K18" s="38">
        <f>+H18-J18</f>
        <v>4487</v>
      </c>
      <c r="L18" s="39">
        <f>+H18/J18</f>
        <v>1.4925356750823271</v>
      </c>
    </row>
    <row r="19" spans="1:12" s="11" customFormat="1" ht="26.1" customHeight="1">
      <c r="A19" s="530" t="s">
        <v>15</v>
      </c>
      <c r="B19" s="531">
        <f>B20+B21</f>
        <v>681</v>
      </c>
      <c r="C19" s="531">
        <v>220</v>
      </c>
      <c r="D19" s="531">
        <v>930</v>
      </c>
      <c r="E19" s="532">
        <f>+B19-D19</f>
        <v>-249</v>
      </c>
      <c r="F19" s="533">
        <f>+B19/D19</f>
        <v>0.73225806451612907</v>
      </c>
      <c r="G19" s="541" t="s">
        <v>84</v>
      </c>
      <c r="H19" s="652">
        <f>'15세출'!E122</f>
        <v>2145</v>
      </c>
      <c r="I19" s="653">
        <v>0</v>
      </c>
      <c r="J19" s="654">
        <v>1400</v>
      </c>
      <c r="K19" s="542">
        <f>+H19-J19</f>
        <v>745</v>
      </c>
      <c r="L19" s="543">
        <f>+H19/J19</f>
        <v>1.5321428571428573</v>
      </c>
    </row>
    <row r="20" spans="1:12" s="11" customFormat="1" ht="26.1" customHeight="1">
      <c r="A20" s="12" t="s">
        <v>147</v>
      </c>
      <c r="B20" s="25">
        <f>'15세입'!E44</f>
        <v>651</v>
      </c>
      <c r="C20" s="25">
        <v>200</v>
      </c>
      <c r="D20" s="25">
        <v>900</v>
      </c>
      <c r="E20" s="27">
        <f>+B20-D20</f>
        <v>-249</v>
      </c>
      <c r="F20" s="72">
        <f>+B20/D20</f>
        <v>0.72333333333333338</v>
      </c>
      <c r="G20" s="541" t="s">
        <v>1</v>
      </c>
      <c r="H20" s="652">
        <f>'15세출'!E125</f>
        <v>500</v>
      </c>
      <c r="I20" s="653">
        <v>500</v>
      </c>
      <c r="J20" s="654">
        <v>500</v>
      </c>
      <c r="K20" s="542">
        <f>+H20-J20</f>
        <v>0</v>
      </c>
      <c r="L20" s="543">
        <f>+H20/J20</f>
        <v>1</v>
      </c>
    </row>
    <row r="21" spans="1:12" s="11" customFormat="1" ht="26.1" customHeight="1">
      <c r="A21" s="436" t="s">
        <v>148</v>
      </c>
      <c r="B21" s="437">
        <f>'15세입'!E46</f>
        <v>30</v>
      </c>
      <c r="C21" s="437">
        <v>200</v>
      </c>
      <c r="D21" s="437">
        <v>30</v>
      </c>
      <c r="E21" s="438">
        <f>B21-D21</f>
        <v>0</v>
      </c>
      <c r="F21" s="439">
        <f>B21/D21</f>
        <v>1</v>
      </c>
      <c r="G21" s="541" t="s">
        <v>48</v>
      </c>
      <c r="H21" s="652">
        <f>'15세출'!E128</f>
        <v>3000</v>
      </c>
      <c r="I21" s="653">
        <v>4913</v>
      </c>
      <c r="J21" s="654">
        <v>7924</v>
      </c>
      <c r="K21" s="542">
        <f>+H21-J21</f>
        <v>-4924</v>
      </c>
      <c r="L21" s="543">
        <f>+H21/J21</f>
        <v>0.37859666834931854</v>
      </c>
    </row>
    <row r="22" spans="1:12" s="23" customFormat="1" ht="15.75" customHeight="1">
      <c r="A22" s="13"/>
      <c r="B22" s="13"/>
      <c r="C22" s="14"/>
      <c r="D22" s="15"/>
      <c r="E22" s="5"/>
      <c r="F22" s="4"/>
      <c r="G22" s="15"/>
      <c r="H22" s="15"/>
      <c r="I22" s="14"/>
      <c r="J22" s="15"/>
      <c r="K22" s="6"/>
      <c r="L22" s="7"/>
    </row>
  </sheetData>
  <mergeCells count="8">
    <mergeCell ref="A1:L1"/>
    <mergeCell ref="A3:E3"/>
    <mergeCell ref="A5:A6"/>
    <mergeCell ref="E5:F5"/>
    <mergeCell ref="G5:G6"/>
    <mergeCell ref="K5:L5"/>
    <mergeCell ref="C5:D5"/>
    <mergeCell ref="I5:J5"/>
  </mergeCells>
  <phoneticPr fontId="2" type="noConversion"/>
  <printOptions horizontalCentered="1"/>
  <pageMargins left="0.78740157480314965" right="0.59055118110236227" top="0.98425196850393704" bottom="0.78740157480314965" header="0.19685039370078741" footer="0.59055118110236227"/>
  <pageSetup paperSize="9" scale="80" orientation="landscape" useFirstPageNumber="1" r:id="rId1"/>
  <headerFooter alignWithMargins="0">
    <oddFooter>&amp;C&amp;P&amp;R울산신나는아동쉼터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T108"/>
  <sheetViews>
    <sheetView showGridLines="0" topLeftCell="A19" zoomScaleNormal="100" zoomScaleSheetLayoutView="90" workbookViewId="0">
      <selection activeCell="J15" sqref="J15"/>
    </sheetView>
  </sheetViews>
  <sheetFormatPr defaultRowHeight="12"/>
  <cols>
    <col min="1" max="2" width="7.77734375" style="64" customWidth="1"/>
    <col min="3" max="3" width="7.88671875" style="64" customWidth="1"/>
    <col min="4" max="4" width="7.88671875" style="80" customWidth="1"/>
    <col min="5" max="5" width="9.6640625" style="62" customWidth="1"/>
    <col min="6" max="6" width="10.77734375" style="88" customWidth="1"/>
    <col min="7" max="7" width="10.33203125" style="89" customWidth="1"/>
    <col min="8" max="8" width="8.77734375" style="89" customWidth="1"/>
    <col min="9" max="9" width="7.77734375" style="64" customWidth="1"/>
    <col min="10" max="10" width="14.44140625" style="642" customWidth="1"/>
    <col min="11" max="11" width="9.109375" style="90" customWidth="1"/>
    <col min="12" max="12" width="3.109375" style="64" customWidth="1"/>
    <col min="13" max="13" width="5.109375" style="64" customWidth="1"/>
    <col min="14" max="14" width="2.88671875" style="64" customWidth="1"/>
    <col min="15" max="15" width="2.109375" style="64" customWidth="1"/>
    <col min="16" max="16" width="4.33203125" style="64" customWidth="1"/>
    <col min="17" max="17" width="4.109375" style="91" customWidth="1"/>
    <col min="18" max="18" width="4.77734375" style="92" customWidth="1"/>
    <col min="19" max="19" width="10.5546875" style="86" customWidth="1"/>
    <col min="20" max="20" width="16.109375" style="64" bestFit="1" customWidth="1"/>
    <col min="21" max="21" width="12.77734375" style="64" bestFit="1" customWidth="1"/>
    <col min="22" max="16384" width="8.88671875" style="64"/>
  </cols>
  <sheetData>
    <row r="1" spans="1:20" s="34" customFormat="1" ht="20.25">
      <c r="A1" s="773" t="s">
        <v>198</v>
      </c>
      <c r="B1" s="773"/>
      <c r="C1" s="773"/>
      <c r="D1" s="773"/>
      <c r="E1" s="73"/>
      <c r="F1" s="74"/>
      <c r="G1" s="75"/>
      <c r="H1" s="75"/>
      <c r="I1" s="18"/>
      <c r="J1" s="76"/>
      <c r="K1" s="16"/>
      <c r="L1" s="18"/>
      <c r="M1" s="18"/>
      <c r="N1" s="18"/>
      <c r="O1" s="18"/>
      <c r="P1" s="18"/>
      <c r="Q1" s="77"/>
      <c r="R1" s="76"/>
      <c r="S1" s="666"/>
    </row>
    <row r="2" spans="1:20" ht="12.75" thickBot="1">
      <c r="A2" s="78"/>
      <c r="B2" s="18"/>
      <c r="C2" s="79"/>
      <c r="E2" s="73"/>
      <c r="F2" s="22"/>
      <c r="G2" s="16"/>
      <c r="H2" s="17"/>
      <c r="I2" s="18"/>
      <c r="J2" s="76"/>
      <c r="K2" s="22"/>
      <c r="L2" s="81"/>
      <c r="M2" s="76"/>
      <c r="N2" s="76"/>
      <c r="O2" s="18"/>
      <c r="P2" s="18"/>
      <c r="Q2" s="77"/>
      <c r="R2" s="57" t="s">
        <v>7</v>
      </c>
    </row>
    <row r="3" spans="1:20" s="34" customFormat="1" ht="15" customHeight="1">
      <c r="A3" s="782" t="s">
        <v>50</v>
      </c>
      <c r="B3" s="782" t="s">
        <v>51</v>
      </c>
      <c r="C3" s="782" t="s">
        <v>52</v>
      </c>
      <c r="D3" s="784" t="s">
        <v>53</v>
      </c>
      <c r="E3" s="695" t="s">
        <v>200</v>
      </c>
      <c r="F3" s="786" t="s">
        <v>201</v>
      </c>
      <c r="G3" s="787"/>
      <c r="H3" s="788" t="s">
        <v>56</v>
      </c>
      <c r="I3" s="789"/>
      <c r="J3" s="774" t="s">
        <v>54</v>
      </c>
      <c r="K3" s="775"/>
      <c r="L3" s="775"/>
      <c r="M3" s="775"/>
      <c r="N3" s="775"/>
      <c r="O3" s="775"/>
      <c r="P3" s="775"/>
      <c r="Q3" s="775"/>
      <c r="R3" s="775"/>
      <c r="S3" s="776"/>
    </row>
    <row r="4" spans="1:20" s="34" customFormat="1" ht="18.75" customHeight="1">
      <c r="A4" s="783"/>
      <c r="B4" s="783"/>
      <c r="C4" s="783"/>
      <c r="D4" s="785"/>
      <c r="E4" s="696" t="s">
        <v>57</v>
      </c>
      <c r="F4" s="679" t="s">
        <v>58</v>
      </c>
      <c r="G4" s="547" t="s">
        <v>59</v>
      </c>
      <c r="H4" s="548" t="s">
        <v>60</v>
      </c>
      <c r="I4" s="549" t="s">
        <v>61</v>
      </c>
      <c r="J4" s="777"/>
      <c r="K4" s="778"/>
      <c r="L4" s="778"/>
      <c r="M4" s="778"/>
      <c r="N4" s="778"/>
      <c r="O4" s="778"/>
      <c r="P4" s="778"/>
      <c r="Q4" s="778"/>
      <c r="R4" s="778"/>
      <c r="S4" s="779"/>
    </row>
    <row r="5" spans="1:20" s="21" customFormat="1" ht="24" customHeight="1">
      <c r="A5" s="304" t="s">
        <v>30</v>
      </c>
      <c r="B5" s="305"/>
      <c r="C5" s="306"/>
      <c r="D5" s="667"/>
      <c r="E5" s="697">
        <f>E6+E20+E27+E38+E42</f>
        <v>130519</v>
      </c>
      <c r="F5" s="680">
        <f>F6+F20+F27+F38+F42</f>
        <v>89013</v>
      </c>
      <c r="G5" s="307">
        <f>G6+G20+G27+G38+G42</f>
        <v>127799</v>
      </c>
      <c r="H5" s="308">
        <f>E5-G5</f>
        <v>2720</v>
      </c>
      <c r="I5" s="309">
        <f>E5/G5</f>
        <v>1.0212834216230173</v>
      </c>
      <c r="J5" s="310"/>
      <c r="K5" s="19"/>
      <c r="L5" s="311"/>
      <c r="M5" s="311"/>
      <c r="N5" s="311"/>
      <c r="O5" s="311"/>
      <c r="P5" s="311"/>
      <c r="Q5" s="312"/>
      <c r="R5" s="20"/>
      <c r="S5" s="313"/>
    </row>
    <row r="6" spans="1:20" s="34" customFormat="1" ht="24" customHeight="1">
      <c r="A6" s="550" t="s">
        <v>11</v>
      </c>
      <c r="B6" s="550"/>
      <c r="C6" s="550"/>
      <c r="D6" s="668"/>
      <c r="E6" s="698">
        <f>E7</f>
        <v>70880</v>
      </c>
      <c r="F6" s="681">
        <v>82635</v>
      </c>
      <c r="G6" s="552">
        <f>G7</f>
        <v>66175</v>
      </c>
      <c r="H6" s="553">
        <f>E6-G6</f>
        <v>4705</v>
      </c>
      <c r="I6" s="554">
        <f>E6/G6</f>
        <v>1.071099357763506</v>
      </c>
      <c r="J6" s="555"/>
      <c r="K6" s="556"/>
      <c r="L6" s="557"/>
      <c r="M6" s="557"/>
      <c r="N6" s="557"/>
      <c r="O6" s="557"/>
      <c r="P6" s="557"/>
      <c r="Q6" s="558"/>
      <c r="R6" s="559"/>
      <c r="S6" s="560"/>
    </row>
    <row r="7" spans="1:20" s="82" customFormat="1" ht="24" customHeight="1">
      <c r="A7" s="314"/>
      <c r="B7" s="315" t="s">
        <v>11</v>
      </c>
      <c r="C7" s="314"/>
      <c r="D7" s="669"/>
      <c r="E7" s="699">
        <f>E8+E16</f>
        <v>70880</v>
      </c>
      <c r="F7" s="682">
        <v>82635</v>
      </c>
      <c r="G7" s="316">
        <f>G8+G16</f>
        <v>66175</v>
      </c>
      <c r="H7" s="317">
        <f>E7-G7</f>
        <v>4705</v>
      </c>
      <c r="I7" s="318">
        <f>E7/G7</f>
        <v>1.071099357763506</v>
      </c>
      <c r="J7" s="319"/>
      <c r="K7" s="47"/>
      <c r="L7" s="320"/>
      <c r="M7" s="320"/>
      <c r="N7" s="320"/>
      <c r="O7" s="320"/>
      <c r="P7" s="320"/>
      <c r="Q7" s="321"/>
      <c r="R7" s="51"/>
      <c r="S7" s="48"/>
    </row>
    <row r="8" spans="1:20" s="82" customFormat="1" ht="24" customHeight="1">
      <c r="A8" s="322"/>
      <c r="B8" s="322"/>
      <c r="C8" s="315" t="s">
        <v>85</v>
      </c>
      <c r="D8" s="670"/>
      <c r="E8" s="700">
        <f>S8/1000</f>
        <v>53320</v>
      </c>
      <c r="F8" s="683">
        <v>78535</v>
      </c>
      <c r="G8" s="323">
        <v>52615</v>
      </c>
      <c r="H8" s="324">
        <f>E8-G8</f>
        <v>705</v>
      </c>
      <c r="I8" s="325">
        <f>E8/G8</f>
        <v>1.0133992207545377</v>
      </c>
      <c r="J8" s="326"/>
      <c r="K8" s="54"/>
      <c r="L8" s="327"/>
      <c r="M8" s="328"/>
      <c r="N8" s="328"/>
      <c r="O8" s="328"/>
      <c r="P8" s="328"/>
      <c r="Q8" s="329" t="s">
        <v>4</v>
      </c>
      <c r="R8" s="55" t="s">
        <v>9</v>
      </c>
      <c r="S8" s="330">
        <f>S9+S12+S13</f>
        <v>53320000</v>
      </c>
    </row>
    <row r="9" spans="1:20" s="83" customFormat="1" ht="24" customHeight="1">
      <c r="A9" s="322"/>
      <c r="B9" s="322"/>
      <c r="C9" s="322"/>
      <c r="D9" s="671"/>
      <c r="E9" s="701"/>
      <c r="F9" s="684"/>
      <c r="G9" s="331"/>
      <c r="H9" s="332"/>
      <c r="I9" s="333"/>
      <c r="J9" s="334" t="s">
        <v>294</v>
      </c>
      <c r="K9" s="46"/>
      <c r="L9" s="335"/>
      <c r="M9" s="336"/>
      <c r="N9" s="336"/>
      <c r="O9" s="335"/>
      <c r="P9" s="336"/>
      <c r="Q9" s="329" t="s">
        <v>4</v>
      </c>
      <c r="R9" s="55" t="s">
        <v>9</v>
      </c>
      <c r="S9" s="330">
        <f>S10+S11</f>
        <v>43850000</v>
      </c>
      <c r="T9" s="85"/>
    </row>
    <row r="10" spans="1:20" s="83" customFormat="1" ht="24" customHeight="1">
      <c r="A10" s="322"/>
      <c r="B10" s="322"/>
      <c r="C10" s="322"/>
      <c r="D10" s="671"/>
      <c r="E10" s="701"/>
      <c r="F10" s="684"/>
      <c r="G10" s="331"/>
      <c r="H10" s="332"/>
      <c r="I10" s="333"/>
      <c r="J10" s="337" t="s">
        <v>32</v>
      </c>
      <c r="K10" s="338">
        <v>20132500</v>
      </c>
      <c r="L10" s="339" t="s">
        <v>8</v>
      </c>
      <c r="M10" s="340">
        <v>2</v>
      </c>
      <c r="N10" s="340" t="s">
        <v>25</v>
      </c>
      <c r="O10" s="340"/>
      <c r="P10" s="340"/>
      <c r="Q10" s="341"/>
      <c r="R10" s="342" t="s">
        <v>9</v>
      </c>
      <c r="S10" s="343">
        <f>K10*M10</f>
        <v>40265000</v>
      </c>
      <c r="T10" s="460"/>
    </row>
    <row r="11" spans="1:20" s="83" customFormat="1" ht="24" customHeight="1">
      <c r="A11" s="322"/>
      <c r="B11" s="322"/>
      <c r="C11" s="322"/>
      <c r="D11" s="671"/>
      <c r="E11" s="701"/>
      <c r="F11" s="684"/>
      <c r="G11" s="331"/>
      <c r="H11" s="332"/>
      <c r="I11" s="333"/>
      <c r="J11" s="337" t="s">
        <v>295</v>
      </c>
      <c r="K11" s="338">
        <v>298750</v>
      </c>
      <c r="L11" s="339" t="s">
        <v>8</v>
      </c>
      <c r="M11" s="340">
        <v>12</v>
      </c>
      <c r="N11" s="340" t="s">
        <v>2</v>
      </c>
      <c r="O11" s="340"/>
      <c r="P11" s="340"/>
      <c r="Q11" s="341"/>
      <c r="R11" s="342" t="s">
        <v>9</v>
      </c>
      <c r="S11" s="343">
        <f>K11*M11</f>
        <v>3585000</v>
      </c>
    </row>
    <row r="12" spans="1:20" s="82" customFormat="1" ht="24" customHeight="1">
      <c r="A12" s="322"/>
      <c r="B12" s="322"/>
      <c r="C12" s="322"/>
      <c r="D12" s="671"/>
      <c r="E12" s="701"/>
      <c r="F12" s="684"/>
      <c r="G12" s="331"/>
      <c r="H12" s="332"/>
      <c r="I12" s="333"/>
      <c r="J12" s="337" t="s">
        <v>296</v>
      </c>
      <c r="K12" s="338">
        <v>100000</v>
      </c>
      <c r="L12" s="339" t="s">
        <v>8</v>
      </c>
      <c r="M12" s="340">
        <v>2</v>
      </c>
      <c r="N12" s="340" t="s">
        <v>25</v>
      </c>
      <c r="O12" s="339" t="s">
        <v>8</v>
      </c>
      <c r="P12" s="340">
        <v>12</v>
      </c>
      <c r="Q12" s="656" t="s">
        <v>2</v>
      </c>
      <c r="R12" s="657" t="s">
        <v>6</v>
      </c>
      <c r="S12" s="343">
        <f>K12*M12*P12</f>
        <v>2400000</v>
      </c>
    </row>
    <row r="13" spans="1:20" s="82" customFormat="1" ht="24" customHeight="1">
      <c r="A13" s="322"/>
      <c r="B13" s="322"/>
      <c r="C13" s="322"/>
      <c r="D13" s="671"/>
      <c r="E13" s="701"/>
      <c r="F13" s="684"/>
      <c r="G13" s="331"/>
      <c r="H13" s="332"/>
      <c r="I13" s="333"/>
      <c r="J13" s="337" t="s">
        <v>311</v>
      </c>
      <c r="K13" s="338"/>
      <c r="L13" s="339"/>
      <c r="M13" s="340"/>
      <c r="N13" s="340"/>
      <c r="O13" s="339"/>
      <c r="P13" s="340"/>
      <c r="Q13" s="656" t="s">
        <v>4</v>
      </c>
      <c r="R13" s="658" t="s">
        <v>9</v>
      </c>
      <c r="S13" s="343">
        <f>S14+S15</f>
        <v>7070000</v>
      </c>
    </row>
    <row r="14" spans="1:20" s="82" customFormat="1" ht="24" customHeight="1">
      <c r="A14" s="322"/>
      <c r="B14" s="322"/>
      <c r="C14" s="322"/>
      <c r="D14" s="671"/>
      <c r="E14" s="701"/>
      <c r="F14" s="684"/>
      <c r="G14" s="331"/>
      <c r="H14" s="332"/>
      <c r="I14" s="333"/>
      <c r="J14" s="337" t="s">
        <v>297</v>
      </c>
      <c r="K14" s="338">
        <v>80000</v>
      </c>
      <c r="L14" s="339" t="s">
        <v>8</v>
      </c>
      <c r="M14" s="340">
        <v>7</v>
      </c>
      <c r="N14" s="340" t="s">
        <v>25</v>
      </c>
      <c r="O14" s="339" t="s">
        <v>8</v>
      </c>
      <c r="P14" s="340">
        <v>12</v>
      </c>
      <c r="Q14" s="656" t="s">
        <v>2</v>
      </c>
      <c r="R14" s="657" t="s">
        <v>6</v>
      </c>
      <c r="S14" s="343">
        <f>K14*M14*P14</f>
        <v>6720000</v>
      </c>
    </row>
    <row r="15" spans="1:20" s="82" customFormat="1" ht="24" customHeight="1">
      <c r="A15" s="322"/>
      <c r="B15" s="322"/>
      <c r="C15" s="322"/>
      <c r="D15" s="671"/>
      <c r="E15" s="701"/>
      <c r="F15" s="684"/>
      <c r="G15" s="331"/>
      <c r="H15" s="332"/>
      <c r="I15" s="333"/>
      <c r="J15" s="453" t="s">
        <v>298</v>
      </c>
      <c r="K15" s="454">
        <v>50000</v>
      </c>
      <c r="L15" s="455" t="s">
        <v>8</v>
      </c>
      <c r="M15" s="456">
        <v>7</v>
      </c>
      <c r="N15" s="456" t="s">
        <v>25</v>
      </c>
      <c r="O15" s="455" t="s">
        <v>8</v>
      </c>
      <c r="P15" s="456">
        <v>1</v>
      </c>
      <c r="Q15" s="457" t="s">
        <v>2</v>
      </c>
      <c r="R15" s="458" t="s">
        <v>6</v>
      </c>
      <c r="S15" s="459">
        <f>K15*M15*P15</f>
        <v>350000</v>
      </c>
    </row>
    <row r="16" spans="1:20" s="82" customFormat="1" ht="24" customHeight="1">
      <c r="A16" s="322"/>
      <c r="B16" s="322"/>
      <c r="C16" s="315" t="s">
        <v>12</v>
      </c>
      <c r="D16" s="670"/>
      <c r="E16" s="700">
        <f>S16/1000</f>
        <v>17560</v>
      </c>
      <c r="F16" s="683">
        <v>4100</v>
      </c>
      <c r="G16" s="323">
        <v>13560</v>
      </c>
      <c r="H16" s="324">
        <f>E16-G16</f>
        <v>4000</v>
      </c>
      <c r="I16" s="325">
        <f>E16/G16</f>
        <v>1.2949852507374631</v>
      </c>
      <c r="J16" s="319"/>
      <c r="K16" s="47"/>
      <c r="L16" s="351"/>
      <c r="M16" s="320"/>
      <c r="N16" s="320"/>
      <c r="O16" s="320"/>
      <c r="P16" s="320"/>
      <c r="Q16" s="321" t="s">
        <v>4</v>
      </c>
      <c r="R16" s="50" t="s">
        <v>9</v>
      </c>
      <c r="S16" s="48">
        <f>S17+S18+S19</f>
        <v>17560000</v>
      </c>
    </row>
    <row r="17" spans="1:20" s="82" customFormat="1" ht="24" customHeight="1">
      <c r="A17" s="322"/>
      <c r="B17" s="322"/>
      <c r="C17" s="322"/>
      <c r="D17" s="671"/>
      <c r="E17" s="701"/>
      <c r="F17" s="684"/>
      <c r="G17" s="331"/>
      <c r="H17" s="332"/>
      <c r="I17" s="333"/>
      <c r="J17" s="334" t="s">
        <v>293</v>
      </c>
      <c r="K17" s="46">
        <v>4240000</v>
      </c>
      <c r="L17" s="335" t="s">
        <v>27</v>
      </c>
      <c r="M17" s="336">
        <v>4</v>
      </c>
      <c r="N17" s="336" t="s">
        <v>0</v>
      </c>
      <c r="O17" s="335"/>
      <c r="P17" s="336"/>
      <c r="Q17" s="659"/>
      <c r="R17" s="660" t="s">
        <v>6</v>
      </c>
      <c r="S17" s="661">
        <f>K17*M17</f>
        <v>16960000</v>
      </c>
    </row>
    <row r="18" spans="1:20" s="82" customFormat="1" ht="24" customHeight="1">
      <c r="A18" s="322"/>
      <c r="B18" s="322"/>
      <c r="C18" s="322"/>
      <c r="D18" s="671"/>
      <c r="E18" s="701"/>
      <c r="F18" s="684"/>
      <c r="G18" s="331"/>
      <c r="H18" s="332"/>
      <c r="I18" s="333"/>
      <c r="J18" s="337" t="s">
        <v>86</v>
      </c>
      <c r="K18" s="338">
        <v>600000</v>
      </c>
      <c r="L18" s="339" t="s">
        <v>27</v>
      </c>
      <c r="M18" s="340">
        <v>1</v>
      </c>
      <c r="N18" s="340" t="s">
        <v>0</v>
      </c>
      <c r="O18" s="340"/>
      <c r="P18" s="340"/>
      <c r="Q18" s="341"/>
      <c r="R18" s="657" t="s">
        <v>6</v>
      </c>
      <c r="S18" s="343">
        <f>K18*M18</f>
        <v>600000</v>
      </c>
    </row>
    <row r="19" spans="1:20" s="82" customFormat="1" ht="24" customHeight="1">
      <c r="A19" s="322"/>
      <c r="B19" s="322"/>
      <c r="C19" s="322"/>
      <c r="D19" s="671"/>
      <c r="E19" s="701"/>
      <c r="F19" s="684"/>
      <c r="G19" s="331"/>
      <c r="H19" s="332"/>
      <c r="I19" s="333"/>
      <c r="J19" s="662"/>
      <c r="K19" s="49"/>
      <c r="L19" s="346"/>
      <c r="M19" s="347"/>
      <c r="N19" s="347"/>
      <c r="O19" s="347"/>
      <c r="P19" s="347"/>
      <c r="Q19" s="663"/>
      <c r="R19" s="348"/>
      <c r="S19" s="349"/>
    </row>
    <row r="20" spans="1:20" s="82" customFormat="1" ht="24" customHeight="1">
      <c r="A20" s="550" t="s">
        <v>26</v>
      </c>
      <c r="B20" s="550"/>
      <c r="C20" s="550"/>
      <c r="D20" s="668"/>
      <c r="E20" s="698">
        <f>E21</f>
        <v>5520</v>
      </c>
      <c r="F20" s="685">
        <v>2280</v>
      </c>
      <c r="G20" s="551">
        <f>G21</f>
        <v>4241</v>
      </c>
      <c r="H20" s="561">
        <f>E20-G20</f>
        <v>1279</v>
      </c>
      <c r="I20" s="562">
        <f>E20/G20</f>
        <v>1.301579816081113</v>
      </c>
      <c r="J20" s="555"/>
      <c r="K20" s="556"/>
      <c r="L20" s="557"/>
      <c r="M20" s="557"/>
      <c r="N20" s="557"/>
      <c r="O20" s="557"/>
      <c r="P20" s="557"/>
      <c r="Q20" s="563"/>
      <c r="R20" s="564"/>
      <c r="S20" s="560"/>
    </row>
    <row r="21" spans="1:20" s="82" customFormat="1" ht="24" customHeight="1">
      <c r="A21" s="314"/>
      <c r="B21" s="315" t="s">
        <v>26</v>
      </c>
      <c r="C21" s="315"/>
      <c r="D21" s="670"/>
      <c r="E21" s="700">
        <f>E22</f>
        <v>5520</v>
      </c>
      <c r="F21" s="686">
        <v>2280</v>
      </c>
      <c r="G21" s="52">
        <f>G22</f>
        <v>4241</v>
      </c>
      <c r="H21" s="324">
        <f>E21-G21</f>
        <v>1279</v>
      </c>
      <c r="I21" s="325">
        <f>E21/G21</f>
        <v>1.301579816081113</v>
      </c>
      <c r="J21" s="354"/>
      <c r="K21" s="37"/>
      <c r="L21" s="355"/>
      <c r="M21" s="356"/>
      <c r="N21" s="356"/>
      <c r="O21" s="356"/>
      <c r="P21" s="356"/>
      <c r="Q21" s="357"/>
      <c r="R21" s="358"/>
      <c r="S21" s="359"/>
    </row>
    <row r="22" spans="1:20" s="82" customFormat="1" ht="24" customHeight="1">
      <c r="A22" s="322"/>
      <c r="B22" s="314"/>
      <c r="C22" s="315" t="s">
        <v>202</v>
      </c>
      <c r="D22" s="670"/>
      <c r="E22" s="700">
        <f>E23+E25</f>
        <v>5520</v>
      </c>
      <c r="F22" s="687">
        <v>2280</v>
      </c>
      <c r="G22" s="350">
        <f>G23+G25</f>
        <v>4241</v>
      </c>
      <c r="H22" s="324">
        <f>E22-G22</f>
        <v>1279</v>
      </c>
      <c r="I22" s="325">
        <f>E22/G22</f>
        <v>1.301579816081113</v>
      </c>
      <c r="J22" s="319"/>
      <c r="K22" s="47"/>
      <c r="L22" s="351"/>
      <c r="M22" s="320"/>
      <c r="N22" s="320"/>
      <c r="O22" s="320"/>
      <c r="P22" s="320"/>
      <c r="Q22" s="321"/>
      <c r="R22" s="50"/>
      <c r="S22" s="48"/>
    </row>
    <row r="23" spans="1:20" s="82" customFormat="1" ht="24" customHeight="1">
      <c r="A23" s="322"/>
      <c r="B23" s="322"/>
      <c r="C23" s="314"/>
      <c r="D23" s="670" t="s">
        <v>87</v>
      </c>
      <c r="E23" s="700">
        <f>S24/1000</f>
        <v>680</v>
      </c>
      <c r="F23" s="683">
        <v>600</v>
      </c>
      <c r="G23" s="323">
        <v>241</v>
      </c>
      <c r="H23" s="324">
        <f>E23-G23</f>
        <v>439</v>
      </c>
      <c r="I23" s="325">
        <f>E23/G23</f>
        <v>2.8215767634854774</v>
      </c>
      <c r="J23" s="319"/>
      <c r="K23" s="47"/>
      <c r="L23" s="351"/>
      <c r="M23" s="320"/>
      <c r="N23" s="320"/>
      <c r="O23" s="320"/>
      <c r="P23" s="320"/>
      <c r="Q23" s="321" t="s">
        <v>4</v>
      </c>
      <c r="R23" s="51" t="s">
        <v>6</v>
      </c>
      <c r="S23" s="48">
        <f>S24+S26</f>
        <v>5520000</v>
      </c>
    </row>
    <row r="24" spans="1:20" s="82" customFormat="1" ht="24" customHeight="1">
      <c r="A24" s="322"/>
      <c r="B24" s="322"/>
      <c r="C24" s="322"/>
      <c r="D24" s="670"/>
      <c r="E24" s="700"/>
      <c r="F24" s="683"/>
      <c r="G24" s="323"/>
      <c r="H24" s="324"/>
      <c r="I24" s="325"/>
      <c r="J24" s="319" t="s">
        <v>87</v>
      </c>
      <c r="K24" s="47">
        <v>680000</v>
      </c>
      <c r="L24" s="345" t="s">
        <v>27</v>
      </c>
      <c r="M24" s="320">
        <v>1</v>
      </c>
      <c r="N24" s="320" t="s">
        <v>0</v>
      </c>
      <c r="O24" s="320"/>
      <c r="P24" s="320"/>
      <c r="Q24" s="352"/>
      <c r="R24" s="353" t="s">
        <v>6</v>
      </c>
      <c r="S24" s="349">
        <f>K24*M24</f>
        <v>680000</v>
      </c>
    </row>
    <row r="25" spans="1:20" s="82" customFormat="1" ht="24" customHeight="1">
      <c r="A25" s="322"/>
      <c r="B25" s="322"/>
      <c r="C25" s="322"/>
      <c r="D25" s="670" t="s">
        <v>88</v>
      </c>
      <c r="E25" s="700">
        <f>S26/1000</f>
        <v>4840</v>
      </c>
      <c r="F25" s="683">
        <v>1680</v>
      </c>
      <c r="G25" s="323">
        <v>4000</v>
      </c>
      <c r="H25" s="324">
        <f>E25-G25</f>
        <v>840</v>
      </c>
      <c r="I25" s="325">
        <f>E25/G25</f>
        <v>1.21</v>
      </c>
      <c r="J25" s="52"/>
      <c r="K25" s="47"/>
      <c r="L25" s="351"/>
      <c r="M25" s="320"/>
      <c r="N25" s="320"/>
      <c r="O25" s="320"/>
      <c r="P25" s="320"/>
      <c r="Q25" s="352"/>
      <c r="R25" s="385"/>
      <c r="S25" s="48"/>
    </row>
    <row r="26" spans="1:20" s="82" customFormat="1" ht="24" customHeight="1">
      <c r="A26" s="322"/>
      <c r="B26" s="322"/>
      <c r="C26" s="322"/>
      <c r="D26" s="670"/>
      <c r="E26" s="700"/>
      <c r="F26" s="683"/>
      <c r="G26" s="323"/>
      <c r="H26" s="324"/>
      <c r="I26" s="325"/>
      <c r="J26" s="461" t="s">
        <v>29</v>
      </c>
      <c r="K26" s="462">
        <v>4840000</v>
      </c>
      <c r="L26" s="463" t="s">
        <v>8</v>
      </c>
      <c r="M26" s="464">
        <v>1</v>
      </c>
      <c r="N26" s="464" t="s">
        <v>0</v>
      </c>
      <c r="O26" s="464"/>
      <c r="P26" s="464"/>
      <c r="Q26" s="465"/>
      <c r="R26" s="466" t="s">
        <v>9</v>
      </c>
      <c r="S26" s="349">
        <f>K26*M26</f>
        <v>4840000</v>
      </c>
    </row>
    <row r="27" spans="1:20" s="82" customFormat="1" ht="24" customHeight="1">
      <c r="A27" s="565" t="s">
        <v>74</v>
      </c>
      <c r="B27" s="565"/>
      <c r="C27" s="565"/>
      <c r="D27" s="672"/>
      <c r="E27" s="702">
        <v>45514</v>
      </c>
      <c r="F27" s="559">
        <v>1100</v>
      </c>
      <c r="G27" s="566">
        <f>G28</f>
        <v>43210</v>
      </c>
      <c r="H27" s="567">
        <f>E27-G27</f>
        <v>2304</v>
      </c>
      <c r="I27" s="568">
        <f>E27/G27</f>
        <v>1.0533209905114558</v>
      </c>
      <c r="J27" s="555"/>
      <c r="K27" s="556"/>
      <c r="L27" s="557"/>
      <c r="M27" s="557"/>
      <c r="N27" s="557"/>
      <c r="O27" s="557"/>
      <c r="P27" s="557"/>
      <c r="Q27" s="558"/>
      <c r="R27" s="559"/>
      <c r="S27" s="560"/>
    </row>
    <row r="28" spans="1:20" s="82" customFormat="1" ht="24" customHeight="1">
      <c r="A28" s="512"/>
      <c r="B28" s="361" t="s">
        <v>74</v>
      </c>
      <c r="C28" s="361"/>
      <c r="D28" s="673"/>
      <c r="E28" s="703">
        <v>45514</v>
      </c>
      <c r="F28" s="51">
        <v>1100</v>
      </c>
      <c r="G28" s="362">
        <v>43210</v>
      </c>
      <c r="H28" s="324">
        <f>E28-G28</f>
        <v>2304</v>
      </c>
      <c r="I28" s="363">
        <f>E28/G28</f>
        <v>1.0533209905114558</v>
      </c>
      <c r="J28" s="319"/>
      <c r="K28" s="47"/>
      <c r="L28" s="320"/>
      <c r="M28" s="320"/>
      <c r="N28" s="320"/>
      <c r="O28" s="320"/>
      <c r="P28" s="320"/>
      <c r="Q28" s="321"/>
      <c r="R28" s="51"/>
      <c r="S28" s="48"/>
      <c r="T28" s="84"/>
    </row>
    <row r="29" spans="1:20" s="493" customFormat="1" ht="24" customHeight="1">
      <c r="A29" s="513"/>
      <c r="B29" s="515"/>
      <c r="C29" s="481" t="s">
        <v>55</v>
      </c>
      <c r="D29" s="674"/>
      <c r="E29" s="703">
        <v>45514</v>
      </c>
      <c r="F29" s="51">
        <v>1100</v>
      </c>
      <c r="G29" s="362">
        <v>43210</v>
      </c>
      <c r="H29" s="324">
        <f>E29-G29</f>
        <v>2304</v>
      </c>
      <c r="I29" s="363">
        <f>E29/G29</f>
        <v>1.0533209905114558</v>
      </c>
      <c r="J29" s="319" t="s">
        <v>301</v>
      </c>
      <c r="K29" s="47"/>
      <c r="L29" s="320"/>
      <c r="M29" s="320"/>
      <c r="N29" s="320"/>
      <c r="O29" s="320"/>
      <c r="P29" s="320"/>
      <c r="Q29" s="364" t="s">
        <v>4</v>
      </c>
      <c r="R29" s="366" t="s">
        <v>6</v>
      </c>
      <c r="S29" s="365">
        <f>S30+S31+S32+S33+S34+S35+S36+S37</f>
        <v>45513767</v>
      </c>
      <c r="T29" s="492"/>
    </row>
    <row r="30" spans="1:20" s="82" customFormat="1" ht="24" customHeight="1">
      <c r="A30" s="513"/>
      <c r="B30" s="516"/>
      <c r="C30" s="480"/>
      <c r="D30" s="675"/>
      <c r="E30" s="704"/>
      <c r="F30" s="688"/>
      <c r="G30" s="486"/>
      <c r="H30" s="484"/>
      <c r="I30" s="482"/>
      <c r="J30" s="488" t="s">
        <v>300</v>
      </c>
      <c r="K30" s="462">
        <v>700000</v>
      </c>
      <c r="L30" s="463" t="s">
        <v>8</v>
      </c>
      <c r="M30" s="464">
        <v>2</v>
      </c>
      <c r="N30" s="464" t="s">
        <v>0</v>
      </c>
      <c r="O30" s="464"/>
      <c r="P30" s="464"/>
      <c r="Q30" s="489"/>
      <c r="R30" s="490" t="s">
        <v>6</v>
      </c>
      <c r="S30" s="491">
        <f t="shared" ref="S30:S35" si="0">K30*M30</f>
        <v>1400000</v>
      </c>
    </row>
    <row r="31" spans="1:20" s="83" customFormat="1" ht="24" customHeight="1">
      <c r="A31" s="513"/>
      <c r="B31" s="516"/>
      <c r="C31" s="480"/>
      <c r="D31" s="675"/>
      <c r="E31" s="704"/>
      <c r="F31" s="688"/>
      <c r="G31" s="486"/>
      <c r="H31" s="484"/>
      <c r="I31" s="482"/>
      <c r="J31" s="337" t="s">
        <v>315</v>
      </c>
      <c r="K31" s="338">
        <v>37653767</v>
      </c>
      <c r="L31" s="339" t="s">
        <v>8</v>
      </c>
      <c r="M31" s="340">
        <v>1</v>
      </c>
      <c r="N31" s="340" t="s">
        <v>0</v>
      </c>
      <c r="O31" s="340"/>
      <c r="P31" s="340"/>
      <c r="Q31" s="368"/>
      <c r="R31" s="369" t="s">
        <v>6</v>
      </c>
      <c r="S31" s="367">
        <f t="shared" si="0"/>
        <v>37653767</v>
      </c>
    </row>
    <row r="32" spans="1:20" s="83" customFormat="1" ht="24" customHeight="1">
      <c r="A32" s="513"/>
      <c r="B32" s="516"/>
      <c r="C32" s="480"/>
      <c r="D32" s="675"/>
      <c r="E32" s="704"/>
      <c r="F32" s="688"/>
      <c r="G32" s="486"/>
      <c r="H32" s="484"/>
      <c r="I32" s="482"/>
      <c r="J32" s="370" t="s">
        <v>302</v>
      </c>
      <c r="K32" s="338">
        <v>300000</v>
      </c>
      <c r="L32" s="339" t="s">
        <v>8</v>
      </c>
      <c r="M32" s="340">
        <v>4</v>
      </c>
      <c r="N32" s="340" t="s">
        <v>0</v>
      </c>
      <c r="O32" s="340"/>
      <c r="P32" s="340"/>
      <c r="Q32" s="368"/>
      <c r="R32" s="369" t="s">
        <v>6</v>
      </c>
      <c r="S32" s="367">
        <f t="shared" si="0"/>
        <v>1200000</v>
      </c>
    </row>
    <row r="33" spans="1:19" s="83" customFormat="1" ht="24" customHeight="1">
      <c r="A33" s="513"/>
      <c r="B33" s="516"/>
      <c r="C33" s="480"/>
      <c r="D33" s="675"/>
      <c r="E33" s="704"/>
      <c r="F33" s="688"/>
      <c r="G33" s="486"/>
      <c r="H33" s="484"/>
      <c r="I33" s="482"/>
      <c r="J33" s="344" t="s">
        <v>316</v>
      </c>
      <c r="K33" s="338">
        <v>300000</v>
      </c>
      <c r="L33" s="339" t="s">
        <v>8</v>
      </c>
      <c r="M33" s="340">
        <v>3</v>
      </c>
      <c r="N33" s="340" t="s">
        <v>0</v>
      </c>
      <c r="O33" s="340"/>
      <c r="P33" s="340"/>
      <c r="Q33" s="368"/>
      <c r="R33" s="369" t="s">
        <v>6</v>
      </c>
      <c r="S33" s="367">
        <f t="shared" si="0"/>
        <v>900000</v>
      </c>
    </row>
    <row r="34" spans="1:19" s="83" customFormat="1" ht="24" customHeight="1">
      <c r="A34" s="513"/>
      <c r="B34" s="516"/>
      <c r="C34" s="480"/>
      <c r="D34" s="675"/>
      <c r="E34" s="704"/>
      <c r="F34" s="688"/>
      <c r="G34" s="486"/>
      <c r="H34" s="484"/>
      <c r="I34" s="482"/>
      <c r="J34" s="371" t="s">
        <v>309</v>
      </c>
      <c r="K34" s="49">
        <v>500000</v>
      </c>
      <c r="L34" s="346" t="s">
        <v>8</v>
      </c>
      <c r="M34" s="347">
        <v>2</v>
      </c>
      <c r="N34" s="347" t="s">
        <v>0</v>
      </c>
      <c r="O34" s="347"/>
      <c r="P34" s="347"/>
      <c r="Q34" s="449"/>
      <c r="R34" s="366" t="s">
        <v>6</v>
      </c>
      <c r="S34" s="450">
        <f t="shared" si="0"/>
        <v>1000000</v>
      </c>
    </row>
    <row r="35" spans="1:19" s="83" customFormat="1" ht="24" customHeight="1">
      <c r="A35" s="514"/>
      <c r="B35" s="517"/>
      <c r="C35" s="517"/>
      <c r="D35" s="676"/>
      <c r="E35" s="705"/>
      <c r="F35" s="689"/>
      <c r="G35" s="487"/>
      <c r="H35" s="485"/>
      <c r="I35" s="483"/>
      <c r="J35" s="446" t="s">
        <v>310</v>
      </c>
      <c r="K35" s="49">
        <v>200000</v>
      </c>
      <c r="L35" s="346" t="s">
        <v>8</v>
      </c>
      <c r="M35" s="347">
        <v>12</v>
      </c>
      <c r="N35" s="347" t="s">
        <v>0</v>
      </c>
      <c r="O35" s="347"/>
      <c r="P35" s="347"/>
      <c r="Q35" s="449"/>
      <c r="R35" s="366" t="s">
        <v>6</v>
      </c>
      <c r="S35" s="450">
        <f t="shared" si="0"/>
        <v>2400000</v>
      </c>
    </row>
    <row r="36" spans="1:19" s="83" customFormat="1" ht="24" customHeight="1">
      <c r="A36" s="513"/>
      <c r="B36" s="516"/>
      <c r="C36" s="480"/>
      <c r="D36" s="675"/>
      <c r="E36" s="704"/>
      <c r="F36" s="688"/>
      <c r="G36" s="486"/>
      <c r="H36" s="484"/>
      <c r="I36" s="482"/>
      <c r="J36" s="446" t="s">
        <v>321</v>
      </c>
      <c r="K36" s="596">
        <v>10000</v>
      </c>
      <c r="L36" s="447" t="s">
        <v>8</v>
      </c>
      <c r="M36" s="448">
        <v>3</v>
      </c>
      <c r="N36" s="448" t="s">
        <v>25</v>
      </c>
      <c r="O36" s="447" t="s">
        <v>8</v>
      </c>
      <c r="P36" s="448">
        <v>12</v>
      </c>
      <c r="Q36" s="451" t="s">
        <v>2</v>
      </c>
      <c r="R36" s="597" t="s">
        <v>6</v>
      </c>
      <c r="S36" s="598">
        <f>K36*M36*P36</f>
        <v>360000</v>
      </c>
    </row>
    <row r="37" spans="1:19" s="83" customFormat="1" ht="24" customHeight="1">
      <c r="A37" s="514"/>
      <c r="B37" s="517"/>
      <c r="C37" s="481"/>
      <c r="D37" s="676"/>
      <c r="E37" s="705"/>
      <c r="F37" s="689"/>
      <c r="G37" s="487"/>
      <c r="H37" s="485"/>
      <c r="I37" s="483"/>
      <c r="J37" s="319" t="s">
        <v>322</v>
      </c>
      <c r="K37" s="47">
        <v>50000</v>
      </c>
      <c r="L37" s="351" t="s">
        <v>8</v>
      </c>
      <c r="M37" s="320">
        <v>3</v>
      </c>
      <c r="N37" s="320" t="s">
        <v>25</v>
      </c>
      <c r="O37" s="351" t="s">
        <v>8</v>
      </c>
      <c r="P37" s="320">
        <v>4</v>
      </c>
      <c r="Q37" s="321" t="s">
        <v>0</v>
      </c>
      <c r="R37" s="452" t="s">
        <v>6</v>
      </c>
      <c r="S37" s="48">
        <f>K37*M37*P37</f>
        <v>600000</v>
      </c>
    </row>
    <row r="38" spans="1:19" ht="24" customHeight="1">
      <c r="A38" s="569" t="s">
        <v>14</v>
      </c>
      <c r="B38" s="569"/>
      <c r="C38" s="569"/>
      <c r="D38" s="677"/>
      <c r="E38" s="706">
        <f>E39</f>
        <v>7924</v>
      </c>
      <c r="F38" s="690">
        <v>2778</v>
      </c>
      <c r="G38" s="571">
        <v>13243</v>
      </c>
      <c r="H38" s="572">
        <f t="shared" ref="H38:H44" si="1">E38-G38</f>
        <v>-5319</v>
      </c>
      <c r="I38" s="573">
        <f t="shared" ref="I38:I44" si="2">E38/G38</f>
        <v>0.59835384731556296</v>
      </c>
      <c r="J38" s="664"/>
      <c r="K38" s="574"/>
      <c r="L38" s="575"/>
      <c r="M38" s="575"/>
      <c r="N38" s="575"/>
      <c r="O38" s="575"/>
      <c r="P38" s="575"/>
      <c r="Q38" s="576"/>
      <c r="R38" s="780"/>
      <c r="S38" s="781"/>
    </row>
    <row r="39" spans="1:19" ht="24" customHeight="1">
      <c r="A39" s="372"/>
      <c r="B39" s="373" t="s">
        <v>14</v>
      </c>
      <c r="C39" s="373"/>
      <c r="D39" s="678"/>
      <c r="E39" s="707">
        <f>E40+E41</f>
        <v>7924</v>
      </c>
      <c r="F39" s="383">
        <v>2778</v>
      </c>
      <c r="G39" s="375">
        <v>13243</v>
      </c>
      <c r="H39" s="376">
        <f t="shared" si="1"/>
        <v>-5319</v>
      </c>
      <c r="I39" s="377">
        <f t="shared" si="2"/>
        <v>0.59835384731556296</v>
      </c>
      <c r="J39" s="665"/>
      <c r="K39" s="378"/>
      <c r="L39" s="379"/>
      <c r="M39" s="379"/>
      <c r="N39" s="379"/>
      <c r="O39" s="379"/>
      <c r="P39" s="379"/>
      <c r="Q39" s="364" t="s">
        <v>4</v>
      </c>
      <c r="R39" s="366" t="s">
        <v>6</v>
      </c>
      <c r="S39" s="365">
        <f>S40+S41</f>
        <v>7924000</v>
      </c>
    </row>
    <row r="40" spans="1:19" ht="24" customHeight="1">
      <c r="A40" s="360"/>
      <c r="B40" s="372"/>
      <c r="C40" s="373" t="s">
        <v>49</v>
      </c>
      <c r="D40" s="678"/>
      <c r="E40" s="707">
        <f>S40/1000</f>
        <v>3000</v>
      </c>
      <c r="F40" s="691">
        <v>2778</v>
      </c>
      <c r="G40" s="381">
        <v>9913</v>
      </c>
      <c r="H40" s="376">
        <f t="shared" si="1"/>
        <v>-6913</v>
      </c>
      <c r="I40" s="377">
        <f t="shared" si="2"/>
        <v>0.30263290628467671</v>
      </c>
      <c r="J40" s="665" t="s">
        <v>49</v>
      </c>
      <c r="K40" s="378"/>
      <c r="L40" s="379"/>
      <c r="M40" s="379"/>
      <c r="N40" s="379"/>
      <c r="O40" s="379"/>
      <c r="P40" s="379"/>
      <c r="Q40" s="380"/>
      <c r="R40" s="382"/>
      <c r="S40" s="48">
        <v>3000000</v>
      </c>
    </row>
    <row r="41" spans="1:19" ht="24" customHeight="1">
      <c r="A41" s="360"/>
      <c r="B41" s="372"/>
      <c r="C41" s="373" t="s">
        <v>203</v>
      </c>
      <c r="D41" s="678"/>
      <c r="E41" s="707">
        <v>4924</v>
      </c>
      <c r="F41" s="378"/>
      <c r="G41" s="440">
        <v>3330</v>
      </c>
      <c r="H41" s="376"/>
      <c r="I41" s="377"/>
      <c r="J41" s="665" t="s">
        <v>344</v>
      </c>
      <c r="K41" s="378"/>
      <c r="L41" s="379"/>
      <c r="M41" s="379"/>
      <c r="N41" s="379"/>
      <c r="O41" s="379"/>
      <c r="P41" s="379"/>
      <c r="Q41" s="380"/>
      <c r="R41" s="382"/>
      <c r="S41" s="48">
        <v>4924000</v>
      </c>
    </row>
    <row r="42" spans="1:19" ht="24" customHeight="1">
      <c r="A42" s="569" t="s">
        <v>15</v>
      </c>
      <c r="B42" s="569"/>
      <c r="C42" s="569"/>
      <c r="D42" s="677"/>
      <c r="E42" s="706">
        <f>E43</f>
        <v>681</v>
      </c>
      <c r="F42" s="692">
        <v>220</v>
      </c>
      <c r="G42" s="570">
        <f>G43</f>
        <v>930</v>
      </c>
      <c r="H42" s="572">
        <f t="shared" si="1"/>
        <v>-249</v>
      </c>
      <c r="I42" s="573">
        <f>E42/G42</f>
        <v>0.73225806451612907</v>
      </c>
      <c r="J42" s="555"/>
      <c r="K42" s="556"/>
      <c r="L42" s="577"/>
      <c r="M42" s="557"/>
      <c r="N42" s="557"/>
      <c r="O42" s="557"/>
      <c r="P42" s="557"/>
      <c r="Q42" s="563"/>
      <c r="R42" s="578"/>
      <c r="S42" s="560"/>
    </row>
    <row r="43" spans="1:19" ht="24" customHeight="1">
      <c r="A43" s="372"/>
      <c r="B43" s="373" t="s">
        <v>15</v>
      </c>
      <c r="C43" s="373"/>
      <c r="D43" s="678"/>
      <c r="E43" s="707">
        <f>E44+E46</f>
        <v>681</v>
      </c>
      <c r="F43" s="693">
        <v>220</v>
      </c>
      <c r="G43" s="374">
        <f>G44+G46</f>
        <v>930</v>
      </c>
      <c r="H43" s="376">
        <f t="shared" si="1"/>
        <v>-249</v>
      </c>
      <c r="I43" s="377">
        <f t="shared" si="2"/>
        <v>0.73225806451612907</v>
      </c>
      <c r="J43" s="319"/>
      <c r="K43" s="47"/>
      <c r="L43" s="320"/>
      <c r="M43" s="320"/>
      <c r="N43" s="320"/>
      <c r="O43" s="320"/>
      <c r="P43" s="320"/>
      <c r="Q43" s="321" t="s">
        <v>343</v>
      </c>
      <c r="R43" s="353" t="s">
        <v>6</v>
      </c>
      <c r="S43" s="48">
        <f>S45+S46</f>
        <v>681000</v>
      </c>
    </row>
    <row r="44" spans="1:19" ht="24" customHeight="1">
      <c r="A44" s="360"/>
      <c r="B44" s="360"/>
      <c r="C44" s="373" t="s">
        <v>145</v>
      </c>
      <c r="D44" s="678"/>
      <c r="E44" s="707">
        <v>651</v>
      </c>
      <c r="F44" s="694">
        <v>200</v>
      </c>
      <c r="G44" s="381">
        <v>900</v>
      </c>
      <c r="H44" s="376">
        <f t="shared" si="1"/>
        <v>-249</v>
      </c>
      <c r="I44" s="377">
        <f t="shared" si="2"/>
        <v>0.72333333333333338</v>
      </c>
      <c r="J44" s="319"/>
      <c r="K44" s="47"/>
      <c r="L44" s="320"/>
      <c r="M44" s="320"/>
      <c r="N44" s="320"/>
      <c r="O44" s="320"/>
      <c r="P44" s="320"/>
      <c r="Q44" s="321" t="s">
        <v>35</v>
      </c>
      <c r="R44" s="353" t="s">
        <v>6</v>
      </c>
      <c r="S44" s="48">
        <f>S45</f>
        <v>651000</v>
      </c>
    </row>
    <row r="45" spans="1:19" ht="24" customHeight="1">
      <c r="A45" s="360"/>
      <c r="B45" s="360"/>
      <c r="C45" s="373"/>
      <c r="D45" s="678"/>
      <c r="E45" s="707"/>
      <c r="F45" s="691"/>
      <c r="G45" s="381"/>
      <c r="H45" s="376"/>
      <c r="I45" s="377"/>
      <c r="J45" s="319" t="s">
        <v>144</v>
      </c>
      <c r="K45" s="47">
        <v>651000</v>
      </c>
      <c r="L45" s="346" t="s">
        <v>8</v>
      </c>
      <c r="M45" s="320">
        <v>1</v>
      </c>
      <c r="N45" s="320" t="s">
        <v>34</v>
      </c>
      <c r="O45" s="320"/>
      <c r="P45" s="320"/>
      <c r="Q45" s="321"/>
      <c r="R45" s="353" t="s">
        <v>9</v>
      </c>
      <c r="S45" s="349">
        <f>K45*M45</f>
        <v>651000</v>
      </c>
    </row>
    <row r="46" spans="1:19" ht="24" customHeight="1">
      <c r="A46" s="360"/>
      <c r="B46" s="360"/>
      <c r="C46" s="373" t="s">
        <v>89</v>
      </c>
      <c r="D46" s="678"/>
      <c r="E46" s="707">
        <f>S46/1000</f>
        <v>30</v>
      </c>
      <c r="F46" s="691">
        <v>20</v>
      </c>
      <c r="G46" s="381">
        <v>30</v>
      </c>
      <c r="H46" s="376">
        <f>E46-G46</f>
        <v>0</v>
      </c>
      <c r="I46" s="377">
        <f>E46/G46</f>
        <v>1</v>
      </c>
      <c r="J46" s="319"/>
      <c r="K46" s="47"/>
      <c r="L46" s="320"/>
      <c r="M46" s="320"/>
      <c r="N46" s="320"/>
      <c r="O46" s="320"/>
      <c r="P46" s="320"/>
      <c r="Q46" s="321" t="s">
        <v>35</v>
      </c>
      <c r="R46" s="353" t="s">
        <v>6</v>
      </c>
      <c r="S46" s="48">
        <f>S47</f>
        <v>30000</v>
      </c>
    </row>
    <row r="47" spans="1:19" s="93" customFormat="1" ht="24" customHeight="1" thickBot="1">
      <c r="A47" s="384"/>
      <c r="B47" s="384"/>
      <c r="C47" s="373"/>
      <c r="D47" s="678"/>
      <c r="E47" s="708"/>
      <c r="F47" s="691"/>
      <c r="G47" s="381"/>
      <c r="H47" s="376"/>
      <c r="I47" s="377"/>
      <c r="J47" s="319" t="s">
        <v>146</v>
      </c>
      <c r="K47" s="47">
        <v>30000</v>
      </c>
      <c r="L47" s="346" t="s">
        <v>8</v>
      </c>
      <c r="M47" s="320">
        <v>1</v>
      </c>
      <c r="N47" s="320" t="s">
        <v>34</v>
      </c>
      <c r="O47" s="320"/>
      <c r="P47" s="320"/>
      <c r="Q47" s="321"/>
      <c r="R47" s="353" t="s">
        <v>9</v>
      </c>
      <c r="S47" s="349">
        <f>K47*M47</f>
        <v>30000</v>
      </c>
    </row>
    <row r="48" spans="1:19" ht="22.5" customHeight="1">
      <c r="A48" s="86"/>
      <c r="B48" s="86"/>
      <c r="C48" s="86"/>
      <c r="D48" s="87"/>
    </row>
    <row r="49" spans="1:4">
      <c r="A49" s="86"/>
      <c r="B49" s="86"/>
      <c r="C49" s="86"/>
      <c r="D49" s="87"/>
    </row>
    <row r="50" spans="1:4">
      <c r="A50" s="86"/>
      <c r="B50" s="86"/>
      <c r="C50" s="86"/>
      <c r="D50" s="87"/>
    </row>
    <row r="51" spans="1:4">
      <c r="A51" s="86"/>
      <c r="B51" s="86"/>
      <c r="C51" s="86"/>
      <c r="D51" s="87"/>
    </row>
    <row r="52" spans="1:4">
      <c r="A52" s="86"/>
      <c r="B52" s="86"/>
      <c r="C52" s="86"/>
      <c r="D52" s="87"/>
    </row>
    <row r="53" spans="1:4">
      <c r="A53" s="86"/>
      <c r="B53" s="86"/>
      <c r="C53" s="86"/>
      <c r="D53" s="87"/>
    </row>
    <row r="54" spans="1:4">
      <c r="A54" s="86"/>
      <c r="B54" s="86"/>
      <c r="C54" s="86"/>
      <c r="D54" s="87"/>
    </row>
    <row r="55" spans="1:4">
      <c r="A55" s="86"/>
      <c r="B55" s="86"/>
      <c r="C55" s="86"/>
      <c r="D55" s="87"/>
    </row>
    <row r="56" spans="1:4">
      <c r="A56" s="86"/>
      <c r="B56" s="86"/>
      <c r="C56" s="86"/>
      <c r="D56" s="87"/>
    </row>
    <row r="57" spans="1:4">
      <c r="A57" s="86"/>
      <c r="B57" s="86"/>
      <c r="C57" s="86"/>
      <c r="D57" s="87"/>
    </row>
    <row r="58" spans="1:4">
      <c r="A58" s="86"/>
      <c r="B58" s="86"/>
      <c r="C58" s="86"/>
      <c r="D58" s="87"/>
    </row>
    <row r="59" spans="1:4">
      <c r="A59" s="86"/>
      <c r="B59" s="86"/>
      <c r="C59" s="86"/>
      <c r="D59" s="87"/>
    </row>
    <row r="60" spans="1:4">
      <c r="A60" s="86"/>
      <c r="B60" s="86"/>
      <c r="C60" s="86"/>
      <c r="D60" s="87"/>
    </row>
    <row r="61" spans="1:4">
      <c r="A61" s="86"/>
      <c r="B61" s="86"/>
      <c r="C61" s="86"/>
      <c r="D61" s="87"/>
    </row>
    <row r="62" spans="1:4">
      <c r="A62" s="86"/>
      <c r="B62" s="86"/>
      <c r="C62" s="86"/>
      <c r="D62" s="87"/>
    </row>
    <row r="63" spans="1:4">
      <c r="A63" s="86"/>
      <c r="B63" s="86"/>
      <c r="C63" s="86"/>
      <c r="D63" s="87"/>
    </row>
    <row r="64" spans="1:4">
      <c r="A64" s="86"/>
      <c r="B64" s="86"/>
      <c r="C64" s="86"/>
      <c r="D64" s="87"/>
    </row>
    <row r="65" spans="1:4">
      <c r="A65" s="86"/>
      <c r="B65" s="86"/>
      <c r="C65" s="86"/>
      <c r="D65" s="87"/>
    </row>
    <row r="66" spans="1:4">
      <c r="A66" s="86"/>
      <c r="B66" s="86"/>
      <c r="C66" s="86"/>
      <c r="D66" s="87"/>
    </row>
    <row r="67" spans="1:4">
      <c r="A67" s="86"/>
      <c r="B67" s="86"/>
      <c r="C67" s="86"/>
      <c r="D67" s="87"/>
    </row>
    <row r="68" spans="1:4">
      <c r="A68" s="86"/>
      <c r="B68" s="86"/>
      <c r="C68" s="86"/>
      <c r="D68" s="87"/>
    </row>
    <row r="69" spans="1:4">
      <c r="A69" s="86"/>
      <c r="B69" s="86"/>
      <c r="C69" s="86"/>
      <c r="D69" s="87"/>
    </row>
    <row r="70" spans="1:4">
      <c r="A70" s="86"/>
      <c r="B70" s="86"/>
      <c r="C70" s="86"/>
      <c r="D70" s="87"/>
    </row>
    <row r="71" spans="1:4">
      <c r="A71" s="86"/>
      <c r="B71" s="86"/>
      <c r="C71" s="86"/>
      <c r="D71" s="87"/>
    </row>
    <row r="72" spans="1:4">
      <c r="A72" s="86"/>
      <c r="B72" s="86"/>
      <c r="C72" s="86"/>
      <c r="D72" s="87"/>
    </row>
    <row r="73" spans="1:4">
      <c r="A73" s="86"/>
      <c r="B73" s="86"/>
      <c r="C73" s="86"/>
      <c r="D73" s="87"/>
    </row>
    <row r="74" spans="1:4">
      <c r="A74" s="86"/>
      <c r="B74" s="86"/>
      <c r="C74" s="86"/>
      <c r="D74" s="87"/>
    </row>
    <row r="75" spans="1:4">
      <c r="A75" s="86"/>
      <c r="B75" s="86"/>
      <c r="C75" s="86"/>
      <c r="D75" s="87"/>
    </row>
    <row r="76" spans="1:4">
      <c r="A76" s="86"/>
      <c r="B76" s="86"/>
      <c r="C76" s="86"/>
      <c r="D76" s="87"/>
    </row>
    <row r="77" spans="1:4">
      <c r="A77" s="86"/>
      <c r="B77" s="86"/>
      <c r="C77" s="86"/>
      <c r="D77" s="87"/>
    </row>
    <row r="78" spans="1:4">
      <c r="A78" s="86"/>
      <c r="B78" s="86"/>
      <c r="C78" s="86"/>
      <c r="D78" s="87"/>
    </row>
    <row r="79" spans="1:4">
      <c r="A79" s="86"/>
      <c r="B79" s="86"/>
      <c r="C79" s="86"/>
      <c r="D79" s="87"/>
    </row>
    <row r="80" spans="1:4">
      <c r="A80" s="86"/>
      <c r="B80" s="86"/>
      <c r="C80" s="86"/>
      <c r="D80" s="87"/>
    </row>
    <row r="81" spans="1:4">
      <c r="A81" s="86"/>
      <c r="B81" s="86"/>
      <c r="C81" s="86"/>
      <c r="D81" s="87"/>
    </row>
    <row r="82" spans="1:4">
      <c r="A82" s="86"/>
      <c r="B82" s="86"/>
      <c r="C82" s="86"/>
      <c r="D82" s="87"/>
    </row>
    <row r="83" spans="1:4">
      <c r="A83" s="86"/>
      <c r="B83" s="86"/>
      <c r="C83" s="86"/>
      <c r="D83" s="87"/>
    </row>
    <row r="84" spans="1:4">
      <c r="A84" s="86"/>
      <c r="B84" s="86"/>
      <c r="C84" s="86"/>
      <c r="D84" s="87"/>
    </row>
    <row r="85" spans="1:4">
      <c r="A85" s="86"/>
      <c r="B85" s="86"/>
      <c r="C85" s="86"/>
      <c r="D85" s="87"/>
    </row>
    <row r="86" spans="1:4">
      <c r="A86" s="86"/>
      <c r="B86" s="86"/>
      <c r="C86" s="86"/>
      <c r="D86" s="87"/>
    </row>
    <row r="87" spans="1:4">
      <c r="A87" s="86"/>
      <c r="B87" s="86"/>
      <c r="C87" s="86"/>
      <c r="D87" s="87"/>
    </row>
    <row r="88" spans="1:4">
      <c r="A88" s="86"/>
      <c r="B88" s="86"/>
      <c r="C88" s="86"/>
      <c r="D88" s="87"/>
    </row>
    <row r="89" spans="1:4">
      <c r="A89" s="86"/>
      <c r="B89" s="86"/>
      <c r="C89" s="86"/>
      <c r="D89" s="87"/>
    </row>
    <row r="90" spans="1:4">
      <c r="A90" s="86"/>
      <c r="B90" s="86"/>
      <c r="C90" s="86"/>
      <c r="D90" s="87"/>
    </row>
    <row r="91" spans="1:4">
      <c r="A91" s="86"/>
      <c r="B91" s="86"/>
      <c r="C91" s="86"/>
      <c r="D91" s="87"/>
    </row>
    <row r="92" spans="1:4">
      <c r="A92" s="86"/>
      <c r="B92" s="86"/>
      <c r="C92" s="86"/>
      <c r="D92" s="87"/>
    </row>
    <row r="93" spans="1:4">
      <c r="A93" s="86"/>
      <c r="B93" s="86"/>
      <c r="C93" s="86"/>
      <c r="D93" s="87"/>
    </row>
    <row r="94" spans="1:4">
      <c r="A94" s="86"/>
      <c r="B94" s="86"/>
      <c r="C94" s="86"/>
      <c r="D94" s="87"/>
    </row>
    <row r="95" spans="1:4">
      <c r="A95" s="86"/>
      <c r="B95" s="86"/>
      <c r="C95" s="86"/>
      <c r="D95" s="87"/>
    </row>
    <row r="96" spans="1:4">
      <c r="A96" s="86"/>
      <c r="B96" s="86"/>
      <c r="C96" s="86"/>
      <c r="D96" s="87"/>
    </row>
    <row r="97" spans="1:4">
      <c r="A97" s="86"/>
      <c r="B97" s="86"/>
      <c r="C97" s="86"/>
      <c r="D97" s="87"/>
    </row>
    <row r="98" spans="1:4">
      <c r="A98" s="86"/>
      <c r="B98" s="86"/>
      <c r="C98" s="86"/>
      <c r="D98" s="87"/>
    </row>
    <row r="99" spans="1:4">
      <c r="A99" s="86"/>
      <c r="B99" s="86"/>
      <c r="C99" s="86"/>
      <c r="D99" s="87"/>
    </row>
    <row r="100" spans="1:4">
      <c r="A100" s="86"/>
      <c r="B100" s="86"/>
      <c r="C100" s="86"/>
      <c r="D100" s="87"/>
    </row>
    <row r="101" spans="1:4">
      <c r="A101" s="86"/>
      <c r="B101" s="86"/>
      <c r="C101" s="86"/>
      <c r="D101" s="87"/>
    </row>
    <row r="102" spans="1:4">
      <c r="A102" s="86"/>
      <c r="B102" s="86"/>
      <c r="C102" s="86"/>
      <c r="D102" s="87"/>
    </row>
    <row r="103" spans="1:4">
      <c r="A103" s="86"/>
      <c r="B103" s="86"/>
      <c r="C103" s="86"/>
      <c r="D103" s="87"/>
    </row>
    <row r="104" spans="1:4">
      <c r="A104" s="86"/>
      <c r="B104" s="86"/>
      <c r="C104" s="86"/>
      <c r="D104" s="87"/>
    </row>
    <row r="105" spans="1:4">
      <c r="A105" s="86"/>
      <c r="B105" s="86"/>
      <c r="C105" s="86"/>
      <c r="D105" s="87"/>
    </row>
    <row r="106" spans="1:4">
      <c r="A106" s="86"/>
      <c r="B106" s="86"/>
      <c r="C106" s="86"/>
      <c r="D106" s="87"/>
    </row>
    <row r="107" spans="1:4">
      <c r="A107" s="86"/>
      <c r="B107" s="86"/>
      <c r="C107" s="86"/>
      <c r="D107" s="87"/>
    </row>
    <row r="108" spans="1:4">
      <c r="A108" s="86"/>
      <c r="B108" s="86"/>
      <c r="C108" s="86"/>
      <c r="D108" s="87"/>
    </row>
  </sheetData>
  <mergeCells count="9">
    <mergeCell ref="A1:D1"/>
    <mergeCell ref="J3:S4"/>
    <mergeCell ref="R38:S38"/>
    <mergeCell ref="A3:A4"/>
    <mergeCell ref="B3:B4"/>
    <mergeCell ref="C3:C4"/>
    <mergeCell ref="D3:D4"/>
    <mergeCell ref="F3:G3"/>
    <mergeCell ref="H3:I3"/>
  </mergeCells>
  <phoneticPr fontId="2" type="noConversion"/>
  <printOptions horizontalCentered="1"/>
  <pageMargins left="0.78740157480314965" right="0.59055118110236227" top="0.98425196850393704" bottom="0.78740157480314965" header="0.19685039370078741" footer="0.59055118110236227"/>
  <pageSetup paperSize="9" scale="80" firstPageNumber="2" orientation="landscape" useFirstPageNumber="1" r:id="rId1"/>
  <headerFooter alignWithMargins="0">
    <oddFooter>&amp;C&amp;P&amp;R울산신나는아동쉼터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W134"/>
  <sheetViews>
    <sheetView showGridLines="0" topLeftCell="A7" zoomScaleNormal="100" zoomScaleSheetLayoutView="100" workbookViewId="0">
      <selection activeCell="J9" sqref="J9:J17"/>
    </sheetView>
  </sheetViews>
  <sheetFormatPr defaultRowHeight="12" outlineLevelCol="1"/>
  <cols>
    <col min="1" max="1" width="5.77734375" style="36" customWidth="1"/>
    <col min="2" max="2" width="8.109375" style="36" customWidth="1"/>
    <col min="3" max="3" width="10.109375" style="99" customWidth="1"/>
    <col min="4" max="4" width="11.21875" style="103" customWidth="1"/>
    <col min="5" max="5" width="11.109375" style="57" customWidth="1"/>
    <col min="6" max="8" width="11.109375" style="57" hidden="1" customWidth="1" outlineLevel="1"/>
    <col min="9" max="9" width="12" style="56" customWidth="1" collapsed="1"/>
    <col min="10" max="10" width="11.109375" style="642" customWidth="1"/>
    <col min="11" max="11" width="8.77734375" style="56" customWidth="1"/>
    <col min="12" max="12" width="6.109375" style="101" customWidth="1"/>
    <col min="13" max="13" width="18" style="99" customWidth="1"/>
    <col min="14" max="14" width="10.44140625" style="56" customWidth="1"/>
    <col min="15" max="15" width="3.5546875" style="57" customWidth="1"/>
    <col min="16" max="16" width="4.88671875" style="102" customWidth="1"/>
    <col min="17" max="17" width="4.6640625" style="57" customWidth="1"/>
    <col min="18" max="18" width="1.21875" style="57" customWidth="1"/>
    <col min="19" max="19" width="3.88671875" style="36" customWidth="1"/>
    <col min="20" max="20" width="3.21875" style="36" customWidth="1"/>
    <col min="21" max="21" width="1.44140625" style="36" customWidth="1"/>
    <col min="22" max="22" width="10.6640625" style="56" customWidth="1"/>
    <col min="23" max="23" width="11.44140625" style="57" customWidth="1"/>
    <col min="24" max="16384" width="8.88671875" style="36"/>
  </cols>
  <sheetData>
    <row r="1" spans="1:23" ht="20.25" customHeight="1">
      <c r="A1" s="773" t="s">
        <v>199</v>
      </c>
      <c r="B1" s="773"/>
      <c r="C1" s="773"/>
      <c r="D1" s="773"/>
      <c r="E1" s="773"/>
      <c r="F1" s="773"/>
      <c r="G1" s="773"/>
      <c r="H1" s="773"/>
      <c r="I1" s="773"/>
      <c r="J1" s="773"/>
      <c r="K1" s="63"/>
      <c r="L1" s="63"/>
      <c r="M1" s="94"/>
      <c r="N1" s="95"/>
      <c r="O1" s="96"/>
      <c r="P1" s="97"/>
      <c r="Q1" s="96"/>
      <c r="R1" s="96"/>
      <c r="S1" s="65"/>
      <c r="T1" s="65"/>
      <c r="U1" s="65"/>
      <c r="V1" s="95"/>
    </row>
    <row r="2" spans="1:23" ht="12.75" customHeight="1" thickBot="1">
      <c r="A2" s="65"/>
      <c r="B2" s="65"/>
      <c r="C2" s="63"/>
      <c r="D2" s="63"/>
      <c r="E2" s="63"/>
      <c r="F2" s="808" t="s">
        <v>72</v>
      </c>
      <c r="G2" s="809"/>
      <c r="H2" s="810"/>
      <c r="I2" s="813"/>
      <c r="J2" s="813"/>
      <c r="K2" s="63"/>
      <c r="L2" s="63"/>
      <c r="M2" s="94"/>
      <c r="N2" s="95"/>
      <c r="O2" s="96"/>
      <c r="P2" s="97"/>
      <c r="Q2" s="96"/>
      <c r="R2" s="96"/>
      <c r="S2" s="65"/>
      <c r="T2" s="65"/>
      <c r="U2" s="65"/>
      <c r="V2" s="98" t="s">
        <v>62</v>
      </c>
    </row>
    <row r="3" spans="1:23" s="33" customFormat="1" ht="20.25" customHeight="1">
      <c r="A3" s="817" t="s">
        <v>63</v>
      </c>
      <c r="B3" s="817" t="s">
        <v>64</v>
      </c>
      <c r="C3" s="817" t="s">
        <v>65</v>
      </c>
      <c r="D3" s="819" t="s">
        <v>66</v>
      </c>
      <c r="E3" s="695" t="s">
        <v>200</v>
      </c>
      <c r="F3" s="811" t="s">
        <v>69</v>
      </c>
      <c r="G3" s="811"/>
      <c r="H3" s="812"/>
      <c r="I3" s="827" t="s">
        <v>201</v>
      </c>
      <c r="J3" s="787"/>
      <c r="K3" s="788" t="s">
        <v>56</v>
      </c>
      <c r="L3" s="789"/>
      <c r="M3" s="821" t="s">
        <v>67</v>
      </c>
      <c r="N3" s="822"/>
      <c r="O3" s="822"/>
      <c r="P3" s="822"/>
      <c r="Q3" s="822"/>
      <c r="R3" s="822"/>
      <c r="S3" s="822"/>
      <c r="T3" s="822"/>
      <c r="U3" s="822"/>
      <c r="V3" s="823"/>
      <c r="W3" s="60"/>
    </row>
    <row r="4" spans="1:23" s="33" customFormat="1" ht="15.75" customHeight="1">
      <c r="A4" s="818"/>
      <c r="B4" s="818"/>
      <c r="C4" s="818"/>
      <c r="D4" s="820"/>
      <c r="E4" s="696" t="s">
        <v>57</v>
      </c>
      <c r="F4" s="617" t="s">
        <v>68</v>
      </c>
      <c r="G4" s="579" t="s">
        <v>70</v>
      </c>
      <c r="H4" s="579" t="s">
        <v>71</v>
      </c>
      <c r="I4" s="546" t="s">
        <v>58</v>
      </c>
      <c r="J4" s="547" t="s">
        <v>59</v>
      </c>
      <c r="K4" s="548" t="s">
        <v>60</v>
      </c>
      <c r="L4" s="549" t="s">
        <v>61</v>
      </c>
      <c r="M4" s="824"/>
      <c r="N4" s="825"/>
      <c r="O4" s="825"/>
      <c r="P4" s="825"/>
      <c r="Q4" s="825"/>
      <c r="R4" s="825"/>
      <c r="S4" s="825"/>
      <c r="T4" s="825"/>
      <c r="U4" s="825"/>
      <c r="V4" s="826"/>
      <c r="W4" s="60"/>
    </row>
    <row r="5" spans="1:23" ht="24" customHeight="1">
      <c r="A5" s="233"/>
      <c r="B5" s="233"/>
      <c r="C5" s="234"/>
      <c r="D5" s="709"/>
      <c r="E5" s="740">
        <f t="shared" ref="E5:J5" si="0">E6+E73+E79+E122+E125+E128</f>
        <v>130519.37747066667</v>
      </c>
      <c r="F5" s="190">
        <f t="shared" si="0"/>
        <v>89013</v>
      </c>
      <c r="G5" s="235">
        <f t="shared" si="0"/>
        <v>87913</v>
      </c>
      <c r="H5" s="235">
        <f t="shared" si="0"/>
        <v>1100</v>
      </c>
      <c r="I5" s="236">
        <f t="shared" si="0"/>
        <v>89013</v>
      </c>
      <c r="J5" s="621">
        <f t="shared" si="0"/>
        <v>127799</v>
      </c>
      <c r="K5" s="237">
        <f>+E5-J5</f>
        <v>2720.3774706666736</v>
      </c>
      <c r="L5" s="238">
        <f>+E5/J5</f>
        <v>1.0212863752507193</v>
      </c>
      <c r="M5" s="188"/>
      <c r="N5" s="189"/>
      <c r="O5" s="190"/>
      <c r="P5" s="191"/>
      <c r="Q5" s="190"/>
      <c r="R5" s="190"/>
      <c r="S5" s="192"/>
      <c r="T5" s="192"/>
      <c r="U5" s="192"/>
      <c r="V5" s="157"/>
    </row>
    <row r="6" spans="1:23" ht="24" customHeight="1">
      <c r="A6" s="580" t="s">
        <v>3</v>
      </c>
      <c r="B6" s="580"/>
      <c r="C6" s="580"/>
      <c r="D6" s="710"/>
      <c r="E6" s="741">
        <f>E7+E41+E46</f>
        <v>90752.377470666674</v>
      </c>
      <c r="F6" s="588">
        <f>F7+F41+F46</f>
        <v>52404</v>
      </c>
      <c r="G6" s="582">
        <f>G7+G41+G46</f>
        <v>51304</v>
      </c>
      <c r="H6" s="582">
        <f>H7+H41+H46</f>
        <v>1100</v>
      </c>
      <c r="I6" s="582">
        <v>52404</v>
      </c>
      <c r="J6" s="622">
        <v>83399</v>
      </c>
      <c r="K6" s="584">
        <f>+E6-J6</f>
        <v>7353.3774706666736</v>
      </c>
      <c r="L6" s="585">
        <f>+E6/J6</f>
        <v>1.0881710508599225</v>
      </c>
      <c r="M6" s="586"/>
      <c r="N6" s="587"/>
      <c r="O6" s="588"/>
      <c r="P6" s="589"/>
      <c r="Q6" s="588"/>
      <c r="R6" s="588"/>
      <c r="S6" s="588"/>
      <c r="T6" s="588"/>
      <c r="U6" s="588"/>
      <c r="V6" s="584"/>
    </row>
    <row r="7" spans="1:23" ht="24" customHeight="1">
      <c r="A7" s="239"/>
      <c r="B7" s="240" t="s">
        <v>32</v>
      </c>
      <c r="C7" s="241"/>
      <c r="D7" s="711"/>
      <c r="E7" s="742">
        <f t="shared" ref="E7:J7" si="1">E8+E18+E29+E31+E37+E39</f>
        <v>79542.377470666674</v>
      </c>
      <c r="F7" s="721">
        <f t="shared" si="1"/>
        <v>43381</v>
      </c>
      <c r="G7" s="242">
        <f t="shared" si="1"/>
        <v>42281</v>
      </c>
      <c r="H7" s="242">
        <f t="shared" si="1"/>
        <v>1100</v>
      </c>
      <c r="I7" s="242">
        <f t="shared" si="1"/>
        <v>43381</v>
      </c>
      <c r="J7" s="623">
        <f t="shared" si="1"/>
        <v>72618</v>
      </c>
      <c r="K7" s="157">
        <f>E7-J7</f>
        <v>6924.3774706666736</v>
      </c>
      <c r="L7" s="243">
        <f>E7/J7</f>
        <v>1.0953534587935041</v>
      </c>
      <c r="M7" s="174"/>
      <c r="N7" s="175"/>
      <c r="O7" s="156"/>
      <c r="P7" s="155"/>
      <c r="Q7" s="156"/>
      <c r="R7" s="156"/>
      <c r="S7" s="156"/>
      <c r="T7" s="156"/>
      <c r="U7" s="156"/>
      <c r="V7" s="157"/>
    </row>
    <row r="8" spans="1:23" s="35" customFormat="1" ht="24" customHeight="1">
      <c r="A8" s="244"/>
      <c r="B8" s="245"/>
      <c r="C8" s="246" t="s">
        <v>41</v>
      </c>
      <c r="D8" s="273"/>
      <c r="E8" s="743">
        <f>V8/1000</f>
        <v>57566</v>
      </c>
      <c r="F8" s="145">
        <f>G8+H8</f>
        <v>31200</v>
      </c>
      <c r="G8" s="248">
        <v>31200</v>
      </c>
      <c r="H8" s="396">
        <v>0</v>
      </c>
      <c r="I8" s="249">
        <v>31200</v>
      </c>
      <c r="J8" s="624">
        <v>52924</v>
      </c>
      <c r="K8" s="157">
        <f>E8-J8</f>
        <v>4642</v>
      </c>
      <c r="L8" s="251">
        <f>SUM(E8/J8)</f>
        <v>1.087710679464893</v>
      </c>
      <c r="M8" s="174"/>
      <c r="N8" s="175"/>
      <c r="O8" s="149"/>
      <c r="P8" s="155"/>
      <c r="Q8" s="156"/>
      <c r="R8" s="149"/>
      <c r="S8" s="156"/>
      <c r="T8" s="156" t="s">
        <v>4</v>
      </c>
      <c r="U8" s="156" t="s">
        <v>6</v>
      </c>
      <c r="V8" s="157">
        <f>V9+V12+V15</f>
        <v>57566000</v>
      </c>
      <c r="W8" s="61"/>
    </row>
    <row r="9" spans="1:23" s="35" customFormat="1" ht="24" customHeight="1">
      <c r="A9" s="244"/>
      <c r="B9" s="244"/>
      <c r="C9" s="805"/>
      <c r="D9" s="802"/>
      <c r="E9" s="799"/>
      <c r="F9" s="790"/>
      <c r="G9" s="793"/>
      <c r="H9" s="796"/>
      <c r="I9" s="814"/>
      <c r="J9" s="831"/>
      <c r="K9" s="834"/>
      <c r="L9" s="828"/>
      <c r="M9" s="104" t="s">
        <v>212</v>
      </c>
      <c r="N9" s="105"/>
      <c r="O9" s="106"/>
      <c r="P9" s="127"/>
      <c r="Q9" s="108"/>
      <c r="R9" s="106"/>
      <c r="S9" s="108"/>
      <c r="T9" s="108"/>
      <c r="U9" s="108"/>
      <c r="V9" s="110">
        <f>V10+V11</f>
        <v>21406000</v>
      </c>
      <c r="W9" s="61"/>
    </row>
    <row r="10" spans="1:23" s="35" customFormat="1" ht="24" customHeight="1">
      <c r="A10" s="244"/>
      <c r="B10" s="244"/>
      <c r="C10" s="806"/>
      <c r="D10" s="803"/>
      <c r="E10" s="800"/>
      <c r="F10" s="791"/>
      <c r="G10" s="794"/>
      <c r="H10" s="797"/>
      <c r="I10" s="815"/>
      <c r="J10" s="832"/>
      <c r="K10" s="835"/>
      <c r="L10" s="829"/>
      <c r="M10" s="111" t="s">
        <v>213</v>
      </c>
      <c r="N10" s="112">
        <v>1750000</v>
      </c>
      <c r="O10" s="131" t="s">
        <v>27</v>
      </c>
      <c r="P10" s="118">
        <v>1</v>
      </c>
      <c r="Q10" s="132" t="s">
        <v>25</v>
      </c>
      <c r="R10" s="131" t="s">
        <v>27</v>
      </c>
      <c r="S10" s="132">
        <v>5</v>
      </c>
      <c r="T10" s="132" t="s">
        <v>2</v>
      </c>
      <c r="U10" s="132" t="s">
        <v>6</v>
      </c>
      <c r="V10" s="618">
        <f>N10*P10*S10</f>
        <v>8750000</v>
      </c>
      <c r="W10" s="61"/>
    </row>
    <row r="11" spans="1:23" s="35" customFormat="1" ht="24" customHeight="1">
      <c r="A11" s="244"/>
      <c r="B11" s="244"/>
      <c r="C11" s="806"/>
      <c r="D11" s="803"/>
      <c r="E11" s="800"/>
      <c r="F11" s="791"/>
      <c r="G11" s="794"/>
      <c r="H11" s="797"/>
      <c r="I11" s="815"/>
      <c r="J11" s="832"/>
      <c r="K11" s="835"/>
      <c r="L11" s="829"/>
      <c r="M11" s="111" t="s">
        <v>214</v>
      </c>
      <c r="N11" s="112">
        <v>1808000</v>
      </c>
      <c r="O11" s="131" t="s">
        <v>27</v>
      </c>
      <c r="P11" s="118">
        <v>1</v>
      </c>
      <c r="Q11" s="132" t="s">
        <v>25</v>
      </c>
      <c r="R11" s="131" t="s">
        <v>27</v>
      </c>
      <c r="S11" s="132">
        <v>7</v>
      </c>
      <c r="T11" s="132" t="s">
        <v>2</v>
      </c>
      <c r="U11" s="132" t="s">
        <v>6</v>
      </c>
      <c r="V11" s="618">
        <f>N11*P11*S11</f>
        <v>12656000</v>
      </c>
      <c r="W11" s="61"/>
    </row>
    <row r="12" spans="1:23" s="35" customFormat="1" ht="24" customHeight="1">
      <c r="A12" s="244"/>
      <c r="B12" s="244"/>
      <c r="C12" s="806"/>
      <c r="D12" s="803"/>
      <c r="E12" s="800"/>
      <c r="F12" s="791"/>
      <c r="G12" s="794"/>
      <c r="H12" s="797"/>
      <c r="I12" s="815"/>
      <c r="J12" s="832"/>
      <c r="K12" s="835"/>
      <c r="L12" s="829"/>
      <c r="M12" s="111" t="s">
        <v>215</v>
      </c>
      <c r="N12" s="112"/>
      <c r="O12" s="131"/>
      <c r="P12" s="118"/>
      <c r="Q12" s="132"/>
      <c r="R12" s="131"/>
      <c r="S12" s="132"/>
      <c r="T12" s="132"/>
      <c r="U12" s="132"/>
      <c r="V12" s="133">
        <f>V13+V14</f>
        <v>18264000</v>
      </c>
      <c r="W12" s="61"/>
    </row>
    <row r="13" spans="1:23" s="35" customFormat="1" ht="24" customHeight="1">
      <c r="A13" s="244"/>
      <c r="B13" s="244"/>
      <c r="C13" s="806"/>
      <c r="D13" s="803"/>
      <c r="E13" s="800"/>
      <c r="F13" s="791"/>
      <c r="G13" s="794"/>
      <c r="H13" s="797"/>
      <c r="I13" s="815"/>
      <c r="J13" s="832"/>
      <c r="K13" s="835"/>
      <c r="L13" s="829"/>
      <c r="M13" s="111" t="s">
        <v>216</v>
      </c>
      <c r="N13" s="112">
        <v>1476000</v>
      </c>
      <c r="O13" s="131" t="s">
        <v>27</v>
      </c>
      <c r="P13" s="118">
        <v>1</v>
      </c>
      <c r="Q13" s="132" t="s">
        <v>25</v>
      </c>
      <c r="R13" s="131" t="s">
        <v>27</v>
      </c>
      <c r="S13" s="132">
        <v>6</v>
      </c>
      <c r="T13" s="132" t="s">
        <v>2</v>
      </c>
      <c r="U13" s="132" t="s">
        <v>6</v>
      </c>
      <c r="V13" s="618">
        <f>N13*P13*S13</f>
        <v>8856000</v>
      </c>
      <c r="W13" s="61"/>
    </row>
    <row r="14" spans="1:23" s="35" customFormat="1" ht="24" customHeight="1">
      <c r="A14" s="244"/>
      <c r="B14" s="244"/>
      <c r="C14" s="806"/>
      <c r="D14" s="803"/>
      <c r="E14" s="800"/>
      <c r="F14" s="791"/>
      <c r="G14" s="794"/>
      <c r="H14" s="797"/>
      <c r="I14" s="815"/>
      <c r="J14" s="832"/>
      <c r="K14" s="835"/>
      <c r="L14" s="829"/>
      <c r="M14" s="111" t="s">
        <v>217</v>
      </c>
      <c r="N14" s="112">
        <v>1568000</v>
      </c>
      <c r="O14" s="131" t="s">
        <v>27</v>
      </c>
      <c r="P14" s="118">
        <v>1</v>
      </c>
      <c r="Q14" s="132" t="s">
        <v>25</v>
      </c>
      <c r="R14" s="131" t="s">
        <v>27</v>
      </c>
      <c r="S14" s="132">
        <v>6</v>
      </c>
      <c r="T14" s="132" t="s">
        <v>2</v>
      </c>
      <c r="U14" s="132" t="s">
        <v>6</v>
      </c>
      <c r="V14" s="618">
        <f>N14*P14*S14</f>
        <v>9408000</v>
      </c>
      <c r="W14" s="61"/>
    </row>
    <row r="15" spans="1:23" s="35" customFormat="1" ht="24" customHeight="1">
      <c r="A15" s="244"/>
      <c r="B15" s="244"/>
      <c r="C15" s="806"/>
      <c r="D15" s="803"/>
      <c r="E15" s="800"/>
      <c r="F15" s="791"/>
      <c r="G15" s="794"/>
      <c r="H15" s="797"/>
      <c r="I15" s="815"/>
      <c r="J15" s="832"/>
      <c r="K15" s="835"/>
      <c r="L15" s="829"/>
      <c r="M15" s="111" t="s">
        <v>218</v>
      </c>
      <c r="N15" s="112"/>
      <c r="O15" s="131"/>
      <c r="P15" s="118"/>
      <c r="Q15" s="132"/>
      <c r="R15" s="131"/>
      <c r="S15" s="132"/>
      <c r="T15" s="132"/>
      <c r="U15" s="132"/>
      <c r="V15" s="133">
        <f>V16+V17</f>
        <v>17896000</v>
      </c>
      <c r="W15" s="61"/>
    </row>
    <row r="16" spans="1:23" s="35" customFormat="1" ht="24" customHeight="1">
      <c r="A16" s="244"/>
      <c r="B16" s="244"/>
      <c r="C16" s="806"/>
      <c r="D16" s="803"/>
      <c r="E16" s="800"/>
      <c r="F16" s="791"/>
      <c r="G16" s="794"/>
      <c r="H16" s="797"/>
      <c r="I16" s="815"/>
      <c r="J16" s="832"/>
      <c r="K16" s="835"/>
      <c r="L16" s="829"/>
      <c r="M16" s="111" t="s">
        <v>219</v>
      </c>
      <c r="N16" s="112">
        <v>1476000</v>
      </c>
      <c r="O16" s="131" t="s">
        <v>27</v>
      </c>
      <c r="P16" s="118">
        <v>1</v>
      </c>
      <c r="Q16" s="132" t="s">
        <v>25</v>
      </c>
      <c r="R16" s="131" t="s">
        <v>27</v>
      </c>
      <c r="S16" s="132">
        <v>10</v>
      </c>
      <c r="T16" s="132" t="s">
        <v>2</v>
      </c>
      <c r="U16" s="132" t="s">
        <v>6</v>
      </c>
      <c r="V16" s="618">
        <f>N16*P16*S16</f>
        <v>14760000</v>
      </c>
      <c r="W16" s="61"/>
    </row>
    <row r="17" spans="1:23" s="35" customFormat="1" ht="24" customHeight="1">
      <c r="A17" s="244"/>
      <c r="B17" s="244"/>
      <c r="C17" s="806"/>
      <c r="D17" s="803"/>
      <c r="E17" s="800"/>
      <c r="F17" s="792"/>
      <c r="G17" s="795"/>
      <c r="H17" s="798"/>
      <c r="I17" s="815"/>
      <c r="J17" s="832"/>
      <c r="K17" s="835"/>
      <c r="L17" s="829"/>
      <c r="M17" s="140" t="s">
        <v>220</v>
      </c>
      <c r="N17" s="120">
        <v>1568000</v>
      </c>
      <c r="O17" s="121" t="s">
        <v>27</v>
      </c>
      <c r="P17" s="122">
        <v>1</v>
      </c>
      <c r="Q17" s="123" t="s">
        <v>25</v>
      </c>
      <c r="R17" s="121" t="s">
        <v>27</v>
      </c>
      <c r="S17" s="123">
        <v>2</v>
      </c>
      <c r="T17" s="123" t="s">
        <v>2</v>
      </c>
      <c r="U17" s="123" t="s">
        <v>6</v>
      </c>
      <c r="V17" s="619">
        <f>N17*P17*S17</f>
        <v>3136000</v>
      </c>
      <c r="W17" s="61"/>
    </row>
    <row r="18" spans="1:23" s="35" customFormat="1" ht="24" customHeight="1">
      <c r="A18" s="244"/>
      <c r="B18" s="244"/>
      <c r="C18" s="246" t="s">
        <v>90</v>
      </c>
      <c r="D18" s="273"/>
      <c r="E18" s="743">
        <f>V18/1000</f>
        <v>8940</v>
      </c>
      <c r="F18" s="145">
        <f>G18+H18</f>
        <v>4519</v>
      </c>
      <c r="G18" s="248">
        <v>4519</v>
      </c>
      <c r="H18" s="396">
        <v>0</v>
      </c>
      <c r="I18" s="249">
        <v>4519</v>
      </c>
      <c r="J18" s="624">
        <v>7704</v>
      </c>
      <c r="K18" s="147">
        <f>E18+J18</f>
        <v>16644</v>
      </c>
      <c r="L18" s="251">
        <f>E18/J18</f>
        <v>1.1604361370716512</v>
      </c>
      <c r="M18" s="174"/>
      <c r="N18" s="175"/>
      <c r="O18" s="149"/>
      <c r="P18" s="155"/>
      <c r="Q18" s="156"/>
      <c r="R18" s="149"/>
      <c r="S18" s="156"/>
      <c r="T18" s="156" t="s">
        <v>4</v>
      </c>
      <c r="U18" s="156" t="s">
        <v>6</v>
      </c>
      <c r="V18" s="157">
        <f>V19+V26+V28+V27</f>
        <v>8940000</v>
      </c>
      <c r="W18" s="61"/>
    </row>
    <row r="19" spans="1:23" s="35" customFormat="1" ht="24" customHeight="1">
      <c r="A19" s="244"/>
      <c r="B19" s="244"/>
      <c r="C19" s="805"/>
      <c r="D19" s="802"/>
      <c r="E19" s="799"/>
      <c r="F19" s="790"/>
      <c r="G19" s="793"/>
      <c r="H19" s="796"/>
      <c r="I19" s="814"/>
      <c r="J19" s="831"/>
      <c r="K19" s="793"/>
      <c r="L19" s="828"/>
      <c r="M19" s="104" t="s">
        <v>221</v>
      </c>
      <c r="N19" s="105"/>
      <c r="O19" s="106"/>
      <c r="P19" s="127"/>
      <c r="Q19" s="108"/>
      <c r="R19" s="106"/>
      <c r="S19" s="108"/>
      <c r="T19" s="108"/>
      <c r="U19" s="108"/>
      <c r="V19" s="194">
        <f>SUM(V20:V25)</f>
        <v>4140000</v>
      </c>
      <c r="W19" s="61"/>
    </row>
    <row r="20" spans="1:23" s="35" customFormat="1" ht="24" customHeight="1">
      <c r="A20" s="244"/>
      <c r="B20" s="244"/>
      <c r="C20" s="806"/>
      <c r="D20" s="803"/>
      <c r="E20" s="800"/>
      <c r="F20" s="791"/>
      <c r="G20" s="794"/>
      <c r="H20" s="797"/>
      <c r="I20" s="815"/>
      <c r="J20" s="832"/>
      <c r="K20" s="794"/>
      <c r="L20" s="829"/>
      <c r="M20" s="111" t="s">
        <v>305</v>
      </c>
      <c r="N20" s="112">
        <v>126000</v>
      </c>
      <c r="O20" s="131" t="s">
        <v>27</v>
      </c>
      <c r="P20" s="118">
        <v>1</v>
      </c>
      <c r="Q20" s="132" t="s">
        <v>25</v>
      </c>
      <c r="R20" s="131" t="s">
        <v>27</v>
      </c>
      <c r="S20" s="132">
        <v>5</v>
      </c>
      <c r="T20" s="132" t="s">
        <v>2</v>
      </c>
      <c r="U20" s="132" t="s">
        <v>6</v>
      </c>
      <c r="V20" s="618">
        <f t="shared" ref="V20:V26" si="2">N20*P20*S20</f>
        <v>630000</v>
      </c>
      <c r="W20" s="61"/>
    </row>
    <row r="21" spans="1:23" s="35" customFormat="1" ht="24" customHeight="1">
      <c r="A21" s="244"/>
      <c r="B21" s="244"/>
      <c r="C21" s="806"/>
      <c r="D21" s="803"/>
      <c r="E21" s="800"/>
      <c r="F21" s="791"/>
      <c r="G21" s="794"/>
      <c r="H21" s="797"/>
      <c r="I21" s="815"/>
      <c r="J21" s="832"/>
      <c r="K21" s="794"/>
      <c r="L21" s="829"/>
      <c r="M21" s="111"/>
      <c r="N21" s="112">
        <v>130000</v>
      </c>
      <c r="O21" s="131" t="s">
        <v>27</v>
      </c>
      <c r="P21" s="118">
        <v>1</v>
      </c>
      <c r="Q21" s="132" t="s">
        <v>25</v>
      </c>
      <c r="R21" s="131" t="s">
        <v>27</v>
      </c>
      <c r="S21" s="132">
        <v>7</v>
      </c>
      <c r="T21" s="132" t="s">
        <v>2</v>
      </c>
      <c r="U21" s="132" t="s">
        <v>6</v>
      </c>
      <c r="V21" s="618">
        <f t="shared" si="2"/>
        <v>910000</v>
      </c>
      <c r="W21" s="61"/>
    </row>
    <row r="22" spans="1:23" s="35" customFormat="1" ht="24" customHeight="1">
      <c r="A22" s="244"/>
      <c r="B22" s="244"/>
      <c r="C22" s="806"/>
      <c r="D22" s="803"/>
      <c r="E22" s="800"/>
      <c r="F22" s="791"/>
      <c r="G22" s="794"/>
      <c r="H22" s="797"/>
      <c r="I22" s="815"/>
      <c r="J22" s="832"/>
      <c r="K22" s="794"/>
      <c r="L22" s="829"/>
      <c r="M22" s="111" t="s">
        <v>306</v>
      </c>
      <c r="N22" s="112">
        <v>106000</v>
      </c>
      <c r="O22" s="131" t="s">
        <v>27</v>
      </c>
      <c r="P22" s="118">
        <v>1</v>
      </c>
      <c r="Q22" s="132" t="s">
        <v>25</v>
      </c>
      <c r="R22" s="131" t="s">
        <v>27</v>
      </c>
      <c r="S22" s="132">
        <v>6</v>
      </c>
      <c r="T22" s="132" t="s">
        <v>2</v>
      </c>
      <c r="U22" s="132" t="s">
        <v>6</v>
      </c>
      <c r="V22" s="618">
        <f t="shared" si="2"/>
        <v>636000</v>
      </c>
      <c r="W22" s="61"/>
    </row>
    <row r="23" spans="1:23" s="35" customFormat="1" ht="24" customHeight="1">
      <c r="A23" s="244"/>
      <c r="B23" s="244"/>
      <c r="C23" s="806"/>
      <c r="D23" s="803"/>
      <c r="E23" s="800"/>
      <c r="F23" s="791"/>
      <c r="G23" s="794"/>
      <c r="H23" s="797"/>
      <c r="I23" s="815"/>
      <c r="J23" s="832"/>
      <c r="K23" s="794"/>
      <c r="L23" s="829"/>
      <c r="M23" s="111"/>
      <c r="N23" s="112">
        <v>113000</v>
      </c>
      <c r="O23" s="131" t="s">
        <v>27</v>
      </c>
      <c r="P23" s="118">
        <v>1</v>
      </c>
      <c r="Q23" s="132" t="s">
        <v>25</v>
      </c>
      <c r="R23" s="131" t="s">
        <v>27</v>
      </c>
      <c r="S23" s="132">
        <v>6</v>
      </c>
      <c r="T23" s="132" t="s">
        <v>2</v>
      </c>
      <c r="U23" s="132" t="s">
        <v>6</v>
      </c>
      <c r="V23" s="618">
        <f t="shared" si="2"/>
        <v>678000</v>
      </c>
      <c r="W23" s="61"/>
    </row>
    <row r="24" spans="1:23" s="35" customFormat="1" ht="24" customHeight="1">
      <c r="A24" s="244"/>
      <c r="B24" s="244"/>
      <c r="C24" s="806"/>
      <c r="D24" s="803"/>
      <c r="E24" s="800"/>
      <c r="F24" s="791"/>
      <c r="G24" s="794"/>
      <c r="H24" s="797"/>
      <c r="I24" s="815"/>
      <c r="J24" s="832"/>
      <c r="K24" s="794"/>
      <c r="L24" s="829"/>
      <c r="M24" s="111" t="s">
        <v>307</v>
      </c>
      <c r="N24" s="112">
        <v>106000</v>
      </c>
      <c r="O24" s="131" t="s">
        <v>27</v>
      </c>
      <c r="P24" s="118">
        <v>1</v>
      </c>
      <c r="Q24" s="132" t="s">
        <v>25</v>
      </c>
      <c r="R24" s="131" t="s">
        <v>27</v>
      </c>
      <c r="S24" s="132">
        <v>10</v>
      </c>
      <c r="T24" s="132" t="s">
        <v>2</v>
      </c>
      <c r="U24" s="132" t="s">
        <v>6</v>
      </c>
      <c r="V24" s="618">
        <f t="shared" si="2"/>
        <v>1060000</v>
      </c>
      <c r="W24" s="61"/>
    </row>
    <row r="25" spans="1:23" s="35" customFormat="1" ht="24" customHeight="1">
      <c r="A25" s="244"/>
      <c r="B25" s="244"/>
      <c r="C25" s="806"/>
      <c r="D25" s="803"/>
      <c r="E25" s="800"/>
      <c r="F25" s="791"/>
      <c r="G25" s="794"/>
      <c r="H25" s="797"/>
      <c r="I25" s="815"/>
      <c r="J25" s="832"/>
      <c r="K25" s="794"/>
      <c r="L25" s="829"/>
      <c r="M25" s="111"/>
      <c r="N25" s="112">
        <v>113000</v>
      </c>
      <c r="O25" s="131" t="s">
        <v>27</v>
      </c>
      <c r="P25" s="118">
        <v>1</v>
      </c>
      <c r="Q25" s="132" t="s">
        <v>25</v>
      </c>
      <c r="R25" s="131" t="s">
        <v>27</v>
      </c>
      <c r="S25" s="132">
        <v>2</v>
      </c>
      <c r="T25" s="132" t="s">
        <v>2</v>
      </c>
      <c r="U25" s="132" t="s">
        <v>6</v>
      </c>
      <c r="V25" s="618">
        <f t="shared" si="2"/>
        <v>226000</v>
      </c>
      <c r="W25" s="61"/>
    </row>
    <row r="26" spans="1:23" s="35" customFormat="1" ht="24" customHeight="1">
      <c r="A26" s="244"/>
      <c r="B26" s="244"/>
      <c r="C26" s="806"/>
      <c r="D26" s="803"/>
      <c r="E26" s="800"/>
      <c r="F26" s="791"/>
      <c r="G26" s="794"/>
      <c r="H26" s="797"/>
      <c r="I26" s="815"/>
      <c r="J26" s="832"/>
      <c r="K26" s="794"/>
      <c r="L26" s="829"/>
      <c r="M26" s="111" t="s">
        <v>91</v>
      </c>
      <c r="N26" s="112">
        <v>100000</v>
      </c>
      <c r="O26" s="131" t="s">
        <v>27</v>
      </c>
      <c r="P26" s="620">
        <v>3</v>
      </c>
      <c r="Q26" s="132" t="s">
        <v>25</v>
      </c>
      <c r="R26" s="131" t="s">
        <v>27</v>
      </c>
      <c r="S26" s="132">
        <v>12</v>
      </c>
      <c r="T26" s="132" t="s">
        <v>141</v>
      </c>
      <c r="U26" s="132" t="s">
        <v>6</v>
      </c>
      <c r="V26" s="133">
        <f t="shared" si="2"/>
        <v>3600000</v>
      </c>
      <c r="W26" s="61"/>
    </row>
    <row r="27" spans="1:23" s="35" customFormat="1" ht="24" customHeight="1">
      <c r="A27" s="475"/>
      <c r="B27" s="475"/>
      <c r="C27" s="806"/>
      <c r="D27" s="803"/>
      <c r="E27" s="800"/>
      <c r="F27" s="791"/>
      <c r="G27" s="794"/>
      <c r="H27" s="797"/>
      <c r="I27" s="815"/>
      <c r="J27" s="832"/>
      <c r="K27" s="794"/>
      <c r="L27" s="829"/>
      <c r="M27" s="111" t="s">
        <v>222</v>
      </c>
      <c r="N27" s="112">
        <v>50000</v>
      </c>
      <c r="O27" s="131" t="s">
        <v>27</v>
      </c>
      <c r="P27" s="620">
        <v>1</v>
      </c>
      <c r="Q27" s="132" t="s">
        <v>25</v>
      </c>
      <c r="R27" s="131" t="s">
        <v>27</v>
      </c>
      <c r="S27" s="132">
        <v>12</v>
      </c>
      <c r="T27" s="132" t="s">
        <v>141</v>
      </c>
      <c r="U27" s="132" t="s">
        <v>6</v>
      </c>
      <c r="V27" s="133">
        <f t="shared" ref="V27" si="3">N27*P27*S27</f>
        <v>600000</v>
      </c>
      <c r="W27" s="61"/>
    </row>
    <row r="28" spans="1:23" s="35" customFormat="1" ht="24" customHeight="1">
      <c r="A28" s="244"/>
      <c r="B28" s="244"/>
      <c r="C28" s="807"/>
      <c r="D28" s="804"/>
      <c r="E28" s="801"/>
      <c r="F28" s="792"/>
      <c r="G28" s="795"/>
      <c r="H28" s="798"/>
      <c r="I28" s="816"/>
      <c r="J28" s="833"/>
      <c r="K28" s="795"/>
      <c r="L28" s="830"/>
      <c r="M28" s="140" t="s">
        <v>313</v>
      </c>
      <c r="N28" s="120">
        <v>200000</v>
      </c>
      <c r="O28" s="121" t="s">
        <v>27</v>
      </c>
      <c r="P28" s="162">
        <v>3</v>
      </c>
      <c r="Q28" s="123" t="s">
        <v>25</v>
      </c>
      <c r="R28" s="121"/>
      <c r="S28" s="123"/>
      <c r="T28" s="123"/>
      <c r="U28" s="123" t="s">
        <v>6</v>
      </c>
      <c r="V28" s="136">
        <f>N28*P28</f>
        <v>600000</v>
      </c>
      <c r="W28" s="61"/>
    </row>
    <row r="29" spans="1:23" s="35" customFormat="1" ht="24" customHeight="1">
      <c r="A29" s="244"/>
      <c r="B29" s="244"/>
      <c r="C29" s="256" t="s">
        <v>42</v>
      </c>
      <c r="D29" s="600"/>
      <c r="E29" s="744">
        <f>V29/1000</f>
        <v>5542.166666666667</v>
      </c>
      <c r="F29" s="722">
        <f>G29+H29</f>
        <v>2977</v>
      </c>
      <c r="G29" s="257">
        <v>2977</v>
      </c>
      <c r="H29" s="398">
        <v>0</v>
      </c>
      <c r="I29" s="258">
        <v>2977</v>
      </c>
      <c r="J29" s="625">
        <v>4000</v>
      </c>
      <c r="K29" s="259">
        <f>E29-J29</f>
        <v>1542.166666666667</v>
      </c>
      <c r="L29" s="260">
        <f>E29/J29</f>
        <v>1.3855416666666667</v>
      </c>
      <c r="M29" s="195"/>
      <c r="N29" s="196"/>
      <c r="O29" s="197"/>
      <c r="P29" s="185"/>
      <c r="Q29" s="187"/>
      <c r="R29" s="187"/>
      <c r="S29" s="187"/>
      <c r="T29" s="187" t="s">
        <v>4</v>
      </c>
      <c r="U29" s="187" t="s">
        <v>6</v>
      </c>
      <c r="V29" s="198">
        <f>SUM(V30)</f>
        <v>5542166.666666667</v>
      </c>
      <c r="W29" s="61"/>
    </row>
    <row r="30" spans="1:23" s="35" customFormat="1" ht="24" customHeight="1">
      <c r="A30" s="519"/>
      <c r="B30" s="519"/>
      <c r="C30" s="246"/>
      <c r="D30" s="273"/>
      <c r="E30" s="743"/>
      <c r="F30" s="145"/>
      <c r="G30" s="248"/>
      <c r="H30" s="396"/>
      <c r="I30" s="250"/>
      <c r="J30" s="624"/>
      <c r="K30" s="147"/>
      <c r="L30" s="251"/>
      <c r="M30" s="199" t="s">
        <v>92</v>
      </c>
      <c r="N30" s="175">
        <f>V8+V18</f>
        <v>66506000</v>
      </c>
      <c r="O30" s="218" t="s">
        <v>143</v>
      </c>
      <c r="P30" s="155">
        <v>12</v>
      </c>
      <c r="Q30" s="156" t="s">
        <v>2</v>
      </c>
      <c r="R30" s="149"/>
      <c r="S30" s="156"/>
      <c r="T30" s="156"/>
      <c r="U30" s="149" t="s">
        <v>9</v>
      </c>
      <c r="V30" s="157">
        <f>N30/P30</f>
        <v>5542166.666666667</v>
      </c>
      <c r="W30" s="61"/>
    </row>
    <row r="31" spans="1:23" s="35" customFormat="1" ht="24" customHeight="1">
      <c r="A31" s="244"/>
      <c r="B31" s="244"/>
      <c r="C31" s="256" t="s">
        <v>43</v>
      </c>
      <c r="D31" s="600"/>
      <c r="E31" s="744">
        <f>V31/1000</f>
        <v>6094.2108039999994</v>
      </c>
      <c r="F31" s="722">
        <f>G31+H31</f>
        <v>3209</v>
      </c>
      <c r="G31" s="257">
        <v>3209</v>
      </c>
      <c r="H31" s="398">
        <v>0</v>
      </c>
      <c r="I31" s="258">
        <v>3209</v>
      </c>
      <c r="J31" s="625">
        <v>5446</v>
      </c>
      <c r="K31" s="259">
        <f>E31-J31</f>
        <v>648.21080399999937</v>
      </c>
      <c r="L31" s="520">
        <f>E31/J31</f>
        <v>1.119025120088138</v>
      </c>
      <c r="M31" s="195"/>
      <c r="N31" s="196"/>
      <c r="O31" s="197"/>
      <c r="P31" s="599"/>
      <c r="Q31" s="187"/>
      <c r="R31" s="187"/>
      <c r="S31" s="187"/>
      <c r="T31" s="187" t="s">
        <v>10</v>
      </c>
      <c r="U31" s="197"/>
      <c r="V31" s="198">
        <f>SUM(V32:V36)</f>
        <v>6094210.8039999995</v>
      </c>
      <c r="W31" s="61"/>
    </row>
    <row r="32" spans="1:23" s="35" customFormat="1" ht="24" customHeight="1">
      <c r="A32" s="244"/>
      <c r="B32" s="244"/>
      <c r="C32" s="252"/>
      <c r="D32" s="274"/>
      <c r="E32" s="745"/>
      <c r="F32" s="146"/>
      <c r="G32" s="253"/>
      <c r="H32" s="253"/>
      <c r="I32" s="254"/>
      <c r="J32" s="626"/>
      <c r="K32" s="223"/>
      <c r="L32" s="255"/>
      <c r="M32" s="104" t="s">
        <v>22</v>
      </c>
      <c r="N32" s="105">
        <f>N30</f>
        <v>66506000</v>
      </c>
      <c r="O32" s="106" t="s">
        <v>8</v>
      </c>
      <c r="P32" s="479">
        <v>4.4999999999999998E-2</v>
      </c>
      <c r="Q32" s="479"/>
      <c r="R32" s="108"/>
      <c r="S32" s="108"/>
      <c r="T32" s="108"/>
      <c r="U32" s="106" t="s">
        <v>9</v>
      </c>
      <c r="V32" s="110">
        <f>N32*P32</f>
        <v>2992770</v>
      </c>
      <c r="W32" s="61"/>
    </row>
    <row r="33" spans="1:23" s="35" customFormat="1" ht="24" customHeight="1">
      <c r="A33" s="244"/>
      <c r="B33" s="244"/>
      <c r="C33" s="261"/>
      <c r="D33" s="275"/>
      <c r="E33" s="746"/>
      <c r="F33" s="723"/>
      <c r="G33" s="262"/>
      <c r="H33" s="262"/>
      <c r="I33" s="263"/>
      <c r="J33" s="627"/>
      <c r="K33" s="264"/>
      <c r="L33" s="265"/>
      <c r="M33" s="111" t="s">
        <v>23</v>
      </c>
      <c r="N33" s="112">
        <f>N30</f>
        <v>66506000</v>
      </c>
      <c r="O33" s="113" t="s">
        <v>8</v>
      </c>
      <c r="P33" s="478">
        <v>2.8000000000000001E-2</v>
      </c>
      <c r="Q33" s="478"/>
      <c r="R33" s="113"/>
      <c r="S33" s="113"/>
      <c r="T33" s="114"/>
      <c r="U33" s="113" t="s">
        <v>9</v>
      </c>
      <c r="V33" s="116">
        <f>N33*P33</f>
        <v>1862168</v>
      </c>
      <c r="W33" s="61"/>
    </row>
    <row r="34" spans="1:23" s="35" customFormat="1" ht="24" customHeight="1">
      <c r="A34" s="244"/>
      <c r="B34" s="244"/>
      <c r="C34" s="261"/>
      <c r="D34" s="275"/>
      <c r="E34" s="746"/>
      <c r="F34" s="723"/>
      <c r="G34" s="262"/>
      <c r="H34" s="262"/>
      <c r="I34" s="263"/>
      <c r="J34" s="627"/>
      <c r="K34" s="264"/>
      <c r="L34" s="265"/>
      <c r="M34" s="111" t="s">
        <v>93</v>
      </c>
      <c r="N34" s="112">
        <f>V33</f>
        <v>1862168</v>
      </c>
      <c r="O34" s="113" t="s">
        <v>8</v>
      </c>
      <c r="P34" s="477">
        <v>6.5500000000000003E-2</v>
      </c>
      <c r="Q34" s="477"/>
      <c r="R34" s="113"/>
      <c r="S34" s="113"/>
      <c r="T34" s="114"/>
      <c r="U34" s="113" t="s">
        <v>9</v>
      </c>
      <c r="V34" s="116">
        <f>N34*P34</f>
        <v>121972.004</v>
      </c>
      <c r="W34" s="61"/>
    </row>
    <row r="35" spans="1:23" s="35" customFormat="1" ht="24" customHeight="1">
      <c r="A35" s="244"/>
      <c r="B35" s="244"/>
      <c r="C35" s="261"/>
      <c r="D35" s="275"/>
      <c r="E35" s="746"/>
      <c r="F35" s="723"/>
      <c r="G35" s="262"/>
      <c r="H35" s="262"/>
      <c r="I35" s="263"/>
      <c r="J35" s="627"/>
      <c r="K35" s="264"/>
      <c r="L35" s="265"/>
      <c r="M35" s="111" t="s">
        <v>94</v>
      </c>
      <c r="N35" s="112">
        <f>N30</f>
        <v>66506000</v>
      </c>
      <c r="O35" s="113" t="s">
        <v>8</v>
      </c>
      <c r="P35" s="477">
        <v>8.9999999999999993E-3</v>
      </c>
      <c r="Q35" s="477"/>
      <c r="R35" s="113"/>
      <c r="S35" s="113"/>
      <c r="T35" s="114"/>
      <c r="U35" s="113" t="s">
        <v>9</v>
      </c>
      <c r="V35" s="116">
        <f>N35*P35</f>
        <v>598554</v>
      </c>
      <c r="W35" s="61"/>
    </row>
    <row r="36" spans="1:23" s="35" customFormat="1" ht="24" customHeight="1">
      <c r="A36" s="244"/>
      <c r="B36" s="244"/>
      <c r="C36" s="261"/>
      <c r="D36" s="600"/>
      <c r="E36" s="744"/>
      <c r="F36" s="722"/>
      <c r="G36" s="257"/>
      <c r="H36" s="257"/>
      <c r="I36" s="258"/>
      <c r="J36" s="625"/>
      <c r="K36" s="259"/>
      <c r="L36" s="260"/>
      <c r="M36" s="140" t="s">
        <v>95</v>
      </c>
      <c r="N36" s="120">
        <f>N30</f>
        <v>66506000</v>
      </c>
      <c r="O36" s="121" t="s">
        <v>8</v>
      </c>
      <c r="P36" s="477">
        <v>7.7999999999999996E-3</v>
      </c>
      <c r="Q36" s="477"/>
      <c r="R36" s="121"/>
      <c r="S36" s="121"/>
      <c r="T36" s="123"/>
      <c r="U36" s="121" t="s">
        <v>9</v>
      </c>
      <c r="V36" s="125">
        <f>N36*P36</f>
        <v>518746.8</v>
      </c>
      <c r="W36" s="61"/>
    </row>
    <row r="37" spans="1:23" s="35" customFormat="1" ht="24" customHeight="1">
      <c r="A37" s="244"/>
      <c r="B37" s="244"/>
      <c r="C37" s="246" t="s">
        <v>96</v>
      </c>
      <c r="D37" s="600"/>
      <c r="E37" s="744"/>
      <c r="F37" s="722">
        <f>G37+H37</f>
        <v>776</v>
      </c>
      <c r="G37" s="257">
        <v>376</v>
      </c>
      <c r="H37" s="257">
        <v>400</v>
      </c>
      <c r="I37" s="388">
        <v>776</v>
      </c>
      <c r="J37" s="628">
        <v>1144</v>
      </c>
      <c r="K37" s="259">
        <f>E37-J37</f>
        <v>-1144</v>
      </c>
      <c r="L37" s="260">
        <f>E37/J37</f>
        <v>0</v>
      </c>
      <c r="M37" s="174"/>
      <c r="N37" s="175"/>
      <c r="O37" s="149"/>
      <c r="P37" s="176"/>
      <c r="Q37" s="176"/>
      <c r="R37" s="149"/>
      <c r="S37" s="149"/>
      <c r="T37" s="156" t="s">
        <v>4</v>
      </c>
      <c r="U37" s="156" t="s">
        <v>6</v>
      </c>
      <c r="V37" s="157"/>
      <c r="W37" s="61"/>
    </row>
    <row r="38" spans="1:23" s="35" customFormat="1" ht="24" customHeight="1">
      <c r="A38" s="244"/>
      <c r="B38" s="266"/>
      <c r="C38" s="261"/>
      <c r="D38" s="275"/>
      <c r="E38" s="746"/>
      <c r="F38" s="724"/>
      <c r="G38" s="268"/>
      <c r="H38" s="268"/>
      <c r="I38" s="263"/>
      <c r="J38" s="627"/>
      <c r="K38" s="263"/>
      <c r="L38" s="265"/>
      <c r="M38" s="119"/>
      <c r="N38" s="120"/>
      <c r="O38" s="121"/>
      <c r="P38" s="122"/>
      <c r="Q38" s="123"/>
      <c r="R38" s="123"/>
      <c r="S38" s="124"/>
      <c r="T38" s="124"/>
      <c r="U38" s="124"/>
      <c r="V38" s="125"/>
      <c r="W38" s="61"/>
    </row>
    <row r="39" spans="1:23" s="35" customFormat="1" ht="24" customHeight="1">
      <c r="A39" s="244"/>
      <c r="B39" s="266"/>
      <c r="C39" s="246" t="s">
        <v>97</v>
      </c>
      <c r="D39" s="273"/>
      <c r="E39" s="743">
        <f>V39/1000</f>
        <v>1400</v>
      </c>
      <c r="F39" s="725">
        <f>G39+H39</f>
        <v>700</v>
      </c>
      <c r="G39" s="399">
        <v>0</v>
      </c>
      <c r="H39" s="269">
        <v>700</v>
      </c>
      <c r="I39" s="250">
        <v>700</v>
      </c>
      <c r="J39" s="624">
        <v>1400</v>
      </c>
      <c r="K39" s="250">
        <f>E39-J39</f>
        <v>0</v>
      </c>
      <c r="L39" s="251">
        <f>E39/J39</f>
        <v>1</v>
      </c>
      <c r="M39" s="174"/>
      <c r="N39" s="175"/>
      <c r="O39" s="121"/>
      <c r="P39" s="177"/>
      <c r="Q39" s="178"/>
      <c r="R39" s="149"/>
      <c r="S39" s="149"/>
      <c r="T39" s="156" t="s">
        <v>4</v>
      </c>
      <c r="U39" s="156" t="s">
        <v>6</v>
      </c>
      <c r="V39" s="157">
        <f>V40</f>
        <v>1400000</v>
      </c>
      <c r="W39" s="61"/>
    </row>
    <row r="40" spans="1:23" s="35" customFormat="1" ht="24" customHeight="1">
      <c r="A40" s="244"/>
      <c r="B40" s="266"/>
      <c r="C40" s="246"/>
      <c r="D40" s="273"/>
      <c r="E40" s="743"/>
      <c r="F40" s="145"/>
      <c r="G40" s="248"/>
      <c r="H40" s="248"/>
      <c r="I40" s="250"/>
      <c r="J40" s="624"/>
      <c r="K40" s="147"/>
      <c r="L40" s="251"/>
      <c r="M40" s="200" t="s">
        <v>98</v>
      </c>
      <c r="N40" s="201">
        <v>700000</v>
      </c>
      <c r="O40" s="121" t="s">
        <v>8</v>
      </c>
      <c r="P40" s="202">
        <v>2</v>
      </c>
      <c r="Q40" s="123" t="s">
        <v>0</v>
      </c>
      <c r="R40" s="121"/>
      <c r="S40" s="203"/>
      <c r="T40" s="203"/>
      <c r="U40" s="204" t="s">
        <v>9</v>
      </c>
      <c r="V40" s="205">
        <f>N40*P40</f>
        <v>1400000</v>
      </c>
      <c r="W40" s="61"/>
    </row>
    <row r="41" spans="1:23" s="35" customFormat="1" ht="24" customHeight="1">
      <c r="A41" s="244"/>
      <c r="B41" s="272" t="s">
        <v>45</v>
      </c>
      <c r="C41" s="271"/>
      <c r="D41" s="273"/>
      <c r="E41" s="743">
        <f>E42+E44</f>
        <v>0</v>
      </c>
      <c r="F41" s="145">
        <f>F44</f>
        <v>200</v>
      </c>
      <c r="G41" s="248">
        <f>G44</f>
        <v>200</v>
      </c>
      <c r="H41" s="396">
        <f>H44</f>
        <v>0</v>
      </c>
      <c r="I41" s="269">
        <v>200</v>
      </c>
      <c r="J41" s="624">
        <v>200</v>
      </c>
      <c r="K41" s="389">
        <f>E41-J41</f>
        <v>-200</v>
      </c>
      <c r="L41" s="251">
        <f>E41/J41</f>
        <v>0</v>
      </c>
      <c r="M41" s="199"/>
      <c r="N41" s="175"/>
      <c r="O41" s="156"/>
      <c r="P41" s="155"/>
      <c r="Q41" s="156"/>
      <c r="R41" s="156"/>
      <c r="S41" s="152"/>
      <c r="T41" s="152"/>
      <c r="U41" s="152"/>
      <c r="V41" s="157"/>
      <c r="W41" s="61"/>
    </row>
    <row r="42" spans="1:23" s="35" customFormat="1" ht="24" customHeight="1">
      <c r="A42" s="244"/>
      <c r="B42" s="266"/>
      <c r="C42" s="246" t="s">
        <v>204</v>
      </c>
      <c r="D42" s="273"/>
      <c r="E42" s="743"/>
      <c r="F42" s="145"/>
      <c r="G42" s="248"/>
      <c r="H42" s="396"/>
      <c r="I42" s="269"/>
      <c r="J42" s="624"/>
      <c r="K42" s="389"/>
      <c r="L42" s="251"/>
      <c r="M42" s="199"/>
      <c r="N42" s="175"/>
      <c r="O42" s="156"/>
      <c r="P42" s="155"/>
      <c r="Q42" s="156"/>
      <c r="R42" s="156"/>
      <c r="S42" s="152"/>
      <c r="T42" s="152"/>
      <c r="U42" s="152"/>
      <c r="V42" s="157"/>
      <c r="W42" s="61"/>
    </row>
    <row r="43" spans="1:23" s="35" customFormat="1" ht="24" customHeight="1">
      <c r="A43" s="244"/>
      <c r="B43" s="266"/>
      <c r="C43" s="246"/>
      <c r="D43" s="273"/>
      <c r="E43" s="743"/>
      <c r="F43" s="145"/>
      <c r="G43" s="248"/>
      <c r="H43" s="396"/>
      <c r="I43" s="269"/>
      <c r="J43" s="624"/>
      <c r="K43" s="389"/>
      <c r="L43" s="251"/>
      <c r="M43" s="199" t="s">
        <v>205</v>
      </c>
      <c r="N43" s="175"/>
      <c r="O43" s="156"/>
      <c r="P43" s="155"/>
      <c r="Q43" s="156"/>
      <c r="R43" s="156"/>
      <c r="S43" s="152"/>
      <c r="T43" s="152"/>
      <c r="U43" s="152"/>
      <c r="V43" s="157"/>
      <c r="W43" s="61"/>
    </row>
    <row r="44" spans="1:23" s="35" customFormat="1" ht="24" customHeight="1">
      <c r="A44" s="244"/>
      <c r="B44" s="244"/>
      <c r="C44" s="246" t="s">
        <v>46</v>
      </c>
      <c r="D44" s="273"/>
      <c r="E44" s="743">
        <v>0</v>
      </c>
      <c r="F44" s="145">
        <f>G44+H44</f>
        <v>200</v>
      </c>
      <c r="G44" s="248">
        <v>200</v>
      </c>
      <c r="H44" s="396">
        <v>0</v>
      </c>
      <c r="I44" s="250">
        <v>200</v>
      </c>
      <c r="J44" s="624">
        <v>200</v>
      </c>
      <c r="K44" s="389">
        <f>+E44-J44</f>
        <v>-200</v>
      </c>
      <c r="L44" s="251">
        <f>+E44/J44</f>
        <v>0</v>
      </c>
      <c r="M44" s="199"/>
      <c r="N44" s="175"/>
      <c r="O44" s="149"/>
      <c r="P44" s="155"/>
      <c r="Q44" s="156"/>
      <c r="R44" s="156"/>
      <c r="S44" s="152"/>
      <c r="T44" s="152" t="s">
        <v>4</v>
      </c>
      <c r="U44" s="152" t="s">
        <v>6</v>
      </c>
      <c r="V44" s="157">
        <f>V45</f>
        <v>0</v>
      </c>
      <c r="W44" s="61"/>
    </row>
    <row r="45" spans="1:23" s="35" customFormat="1" ht="24" customHeight="1">
      <c r="A45" s="244"/>
      <c r="B45" s="244"/>
      <c r="C45" s="252"/>
      <c r="D45" s="274"/>
      <c r="E45" s="745"/>
      <c r="F45" s="146"/>
      <c r="G45" s="253"/>
      <c r="H45" s="397"/>
      <c r="I45" s="254"/>
      <c r="J45" s="626"/>
      <c r="K45" s="223"/>
      <c r="L45" s="255"/>
      <c r="M45" s="206" t="s">
        <v>270</v>
      </c>
      <c r="N45" s="207"/>
      <c r="O45" s="208"/>
      <c r="P45" s="209"/>
      <c r="Q45" s="138"/>
      <c r="R45" s="138"/>
      <c r="S45" s="210"/>
      <c r="T45" s="210"/>
      <c r="U45" s="210" t="s">
        <v>9</v>
      </c>
      <c r="V45" s="139">
        <f>N45*P45</f>
        <v>0</v>
      </c>
      <c r="W45" s="61"/>
    </row>
    <row r="46" spans="1:23" s="35" customFormat="1" ht="24" customHeight="1">
      <c r="A46" s="244"/>
      <c r="B46" s="272" t="s">
        <v>33</v>
      </c>
      <c r="C46" s="252"/>
      <c r="D46" s="274"/>
      <c r="E46" s="745">
        <f t="shared" ref="E46:J46" si="4">E47+E50+E52+E60+E67+E71</f>
        <v>11210</v>
      </c>
      <c r="F46" s="146">
        <f t="shared" si="4"/>
        <v>8823</v>
      </c>
      <c r="G46" s="253">
        <f t="shared" si="4"/>
        <v>8823</v>
      </c>
      <c r="H46" s="397">
        <f t="shared" si="4"/>
        <v>0</v>
      </c>
      <c r="I46" s="253">
        <f t="shared" si="4"/>
        <v>8823</v>
      </c>
      <c r="J46" s="624">
        <f t="shared" si="4"/>
        <v>10580</v>
      </c>
      <c r="K46" s="223">
        <f>E46-J46</f>
        <v>630</v>
      </c>
      <c r="L46" s="255">
        <f>E46/J46</f>
        <v>1.0595463137996219</v>
      </c>
      <c r="M46" s="270"/>
      <c r="N46" s="213"/>
      <c r="O46" s="213"/>
      <c r="P46" s="213"/>
      <c r="Q46" s="213"/>
      <c r="R46" s="213"/>
      <c r="S46" s="213"/>
      <c r="T46" s="213" t="s">
        <v>314</v>
      </c>
      <c r="U46" s="213"/>
      <c r="V46" s="643">
        <f>V47+V50+V52+V60+V67+V71</f>
        <v>11210000</v>
      </c>
      <c r="W46" s="61"/>
    </row>
    <row r="47" spans="1:23" s="35" customFormat="1" ht="24" customHeight="1">
      <c r="A47" s="244"/>
      <c r="B47" s="245"/>
      <c r="C47" s="246" t="s">
        <v>44</v>
      </c>
      <c r="D47" s="211"/>
      <c r="E47" s="747">
        <v>360</v>
      </c>
      <c r="F47" s="726">
        <f>G47+H47</f>
        <v>0</v>
      </c>
      <c r="G47" s="273">
        <v>0</v>
      </c>
      <c r="H47" s="396">
        <v>0</v>
      </c>
      <c r="I47" s="269">
        <v>0</v>
      </c>
      <c r="J47" s="624">
        <v>0</v>
      </c>
      <c r="K47" s="147">
        <f>+E47-J47</f>
        <v>360</v>
      </c>
      <c r="L47" s="251" t="e">
        <f>+E47/J47</f>
        <v>#DIV/0!</v>
      </c>
      <c r="M47" s="199"/>
      <c r="N47" s="175"/>
      <c r="O47" s="149"/>
      <c r="P47" s="155"/>
      <c r="Q47" s="156"/>
      <c r="R47" s="156"/>
      <c r="S47" s="152"/>
      <c r="T47" s="152" t="s">
        <v>10</v>
      </c>
      <c r="U47" s="156" t="s">
        <v>9</v>
      </c>
      <c r="V47" s="157">
        <f>V48</f>
        <v>360000</v>
      </c>
      <c r="W47" s="61"/>
    </row>
    <row r="48" spans="1:23" s="35" customFormat="1" ht="24" customHeight="1">
      <c r="A48" s="244"/>
      <c r="B48" s="244"/>
      <c r="C48" s="252"/>
      <c r="D48" s="219"/>
      <c r="E48" s="748"/>
      <c r="F48" s="727"/>
      <c r="G48" s="274"/>
      <c r="H48" s="397"/>
      <c r="I48" s="267"/>
      <c r="J48" s="626"/>
      <c r="K48" s="223"/>
      <c r="L48" s="255"/>
      <c r="M48" s="211" t="s">
        <v>320</v>
      </c>
      <c r="N48" s="105">
        <v>10000</v>
      </c>
      <c r="O48" s="106" t="s">
        <v>27</v>
      </c>
      <c r="P48" s="127">
        <v>3</v>
      </c>
      <c r="Q48" s="108" t="s">
        <v>25</v>
      </c>
      <c r="R48" s="106" t="s">
        <v>27</v>
      </c>
      <c r="S48" s="108">
        <v>12</v>
      </c>
      <c r="T48" s="108" t="s">
        <v>2</v>
      </c>
      <c r="U48" s="108" t="s">
        <v>6</v>
      </c>
      <c r="V48" s="194">
        <f t="shared" ref="V48" si="5">N48*P48*S48</f>
        <v>360000</v>
      </c>
      <c r="W48" s="61"/>
    </row>
    <row r="49" spans="1:23" s="35" customFormat="1" ht="24" customHeight="1">
      <c r="A49" s="475"/>
      <c r="B49" s="475"/>
      <c r="C49" s="252"/>
      <c r="D49" s="219"/>
      <c r="E49" s="748"/>
      <c r="F49" s="727"/>
      <c r="G49" s="274"/>
      <c r="H49" s="397"/>
      <c r="I49" s="474"/>
      <c r="J49" s="626"/>
      <c r="K49" s="223"/>
      <c r="L49" s="476"/>
      <c r="M49" s="211"/>
      <c r="N49" s="212"/>
      <c r="O49" s="208"/>
      <c r="P49" s="213"/>
      <c r="Q49" s="213"/>
      <c r="R49" s="213"/>
      <c r="S49" s="213"/>
      <c r="T49" s="213"/>
      <c r="U49" s="213"/>
      <c r="V49" s="214"/>
      <c r="W49" s="61"/>
    </row>
    <row r="50" spans="1:23" s="35" customFormat="1" ht="24" customHeight="1">
      <c r="A50" s="244"/>
      <c r="B50" s="244"/>
      <c r="C50" s="246" t="s">
        <v>100</v>
      </c>
      <c r="D50" s="211"/>
      <c r="E50" s="747">
        <f>V50/1000</f>
        <v>1200</v>
      </c>
      <c r="F50" s="726">
        <f>G50+H50</f>
        <v>300</v>
      </c>
      <c r="G50" s="273">
        <v>300</v>
      </c>
      <c r="H50" s="396">
        <v>0</v>
      </c>
      <c r="I50" s="269">
        <v>300</v>
      </c>
      <c r="J50" s="624">
        <v>1200</v>
      </c>
      <c r="K50" s="389">
        <f>+E50-J50</f>
        <v>0</v>
      </c>
      <c r="L50" s="251">
        <f>+E50/J50</f>
        <v>1</v>
      </c>
      <c r="M50" s="199"/>
      <c r="N50" s="175"/>
      <c r="O50" s="149"/>
      <c r="P50" s="155"/>
      <c r="Q50" s="156"/>
      <c r="R50" s="156"/>
      <c r="S50" s="152"/>
      <c r="T50" s="152" t="s">
        <v>10</v>
      </c>
      <c r="U50" s="152" t="s">
        <v>9</v>
      </c>
      <c r="V50" s="157">
        <f>SUM(V51:V51)</f>
        <v>1200000</v>
      </c>
      <c r="W50" s="61"/>
    </row>
    <row r="51" spans="1:23" s="35" customFormat="1" ht="24" customHeight="1">
      <c r="A51" s="244"/>
      <c r="B51" s="244"/>
      <c r="C51" s="252"/>
      <c r="D51" s="219"/>
      <c r="E51" s="748"/>
      <c r="F51" s="727"/>
      <c r="G51" s="274"/>
      <c r="H51" s="397"/>
      <c r="I51" s="267"/>
      <c r="J51" s="626"/>
      <c r="K51" s="223"/>
      <c r="L51" s="255"/>
      <c r="M51" s="126" t="s">
        <v>101</v>
      </c>
      <c r="N51" s="105">
        <v>300000</v>
      </c>
      <c r="O51" s="106" t="s">
        <v>8</v>
      </c>
      <c r="P51" s="127">
        <v>4</v>
      </c>
      <c r="Q51" s="108" t="s">
        <v>0</v>
      </c>
      <c r="R51" s="108"/>
      <c r="S51" s="109"/>
      <c r="T51" s="109"/>
      <c r="U51" s="108" t="s">
        <v>9</v>
      </c>
      <c r="V51" s="110">
        <f>N51*P51</f>
        <v>1200000</v>
      </c>
      <c r="W51" s="61"/>
    </row>
    <row r="52" spans="1:23" s="35" customFormat="1" ht="24" customHeight="1">
      <c r="A52" s="244"/>
      <c r="B52" s="244"/>
      <c r="C52" s="246" t="s">
        <v>102</v>
      </c>
      <c r="D52" s="211"/>
      <c r="E52" s="747">
        <f>V52/1000</f>
        <v>1366</v>
      </c>
      <c r="F52" s="726">
        <f>G52+H52</f>
        <v>1084</v>
      </c>
      <c r="G52" s="273">
        <v>1084</v>
      </c>
      <c r="H52" s="396">
        <v>0</v>
      </c>
      <c r="I52" s="269">
        <v>1084</v>
      </c>
      <c r="J52" s="624">
        <v>1564</v>
      </c>
      <c r="K52" s="147">
        <f>+E52-J52</f>
        <v>-198</v>
      </c>
      <c r="L52" s="251">
        <f>+E52/J52</f>
        <v>0.87340153452685421</v>
      </c>
      <c r="M52" s="199"/>
      <c r="N52" s="175"/>
      <c r="O52" s="149"/>
      <c r="P52" s="155"/>
      <c r="Q52" s="156"/>
      <c r="R52" s="156"/>
      <c r="S52" s="152"/>
      <c r="T52" s="152" t="s">
        <v>10</v>
      </c>
      <c r="U52" s="152" t="s">
        <v>9</v>
      </c>
      <c r="V52" s="157">
        <f>V53+V54+V55+V56+V57+V58+V59</f>
        <v>1366000</v>
      </c>
      <c r="W52" s="61"/>
    </row>
    <row r="53" spans="1:23" s="35" customFormat="1" ht="24" customHeight="1">
      <c r="A53" s="244"/>
      <c r="B53" s="244"/>
      <c r="C53" s="252"/>
      <c r="D53" s="219"/>
      <c r="E53" s="748"/>
      <c r="F53" s="727"/>
      <c r="G53" s="274"/>
      <c r="H53" s="274"/>
      <c r="I53" s="267"/>
      <c r="J53" s="626"/>
      <c r="K53" s="223"/>
      <c r="L53" s="255"/>
      <c r="M53" s="128" t="s">
        <v>103</v>
      </c>
      <c r="N53" s="105">
        <v>3000</v>
      </c>
      <c r="O53" s="106" t="s">
        <v>8</v>
      </c>
      <c r="P53" s="127">
        <v>12</v>
      </c>
      <c r="Q53" s="108" t="s">
        <v>5</v>
      </c>
      <c r="R53" s="108"/>
      <c r="S53" s="109"/>
      <c r="T53" s="109"/>
      <c r="U53" s="109" t="s">
        <v>9</v>
      </c>
      <c r="V53" s="110">
        <f>N53*P53</f>
        <v>36000</v>
      </c>
      <c r="W53" s="61"/>
    </row>
    <row r="54" spans="1:23" s="35" customFormat="1" ht="24" customHeight="1">
      <c r="A54" s="244"/>
      <c r="B54" s="244"/>
      <c r="C54" s="261"/>
      <c r="D54" s="712"/>
      <c r="E54" s="749"/>
      <c r="F54" s="728"/>
      <c r="G54" s="275"/>
      <c r="H54" s="275"/>
      <c r="I54" s="268"/>
      <c r="J54" s="627"/>
      <c r="K54" s="264"/>
      <c r="L54" s="265"/>
      <c r="M54" s="129" t="s">
        <v>104</v>
      </c>
      <c r="N54" s="130">
        <v>5000</v>
      </c>
      <c r="O54" s="131" t="s">
        <v>8</v>
      </c>
      <c r="P54" s="118">
        <v>1</v>
      </c>
      <c r="Q54" s="132" t="s">
        <v>0</v>
      </c>
      <c r="R54" s="132"/>
      <c r="S54" s="115"/>
      <c r="T54" s="115"/>
      <c r="U54" s="115" t="s">
        <v>9</v>
      </c>
      <c r="V54" s="133">
        <f t="shared" ref="V54:V59" si="6">N54*P54</f>
        <v>5000</v>
      </c>
      <c r="W54" s="61"/>
    </row>
    <row r="55" spans="1:23" s="35" customFormat="1" ht="24" customHeight="1">
      <c r="A55" s="244"/>
      <c r="B55" s="244"/>
      <c r="C55" s="261"/>
      <c r="D55" s="712"/>
      <c r="E55" s="749"/>
      <c r="F55" s="728"/>
      <c r="G55" s="275"/>
      <c r="H55" s="275"/>
      <c r="I55" s="268"/>
      <c r="J55" s="627"/>
      <c r="K55" s="264"/>
      <c r="L55" s="265"/>
      <c r="M55" s="129" t="s">
        <v>135</v>
      </c>
      <c r="N55" s="130">
        <v>100000</v>
      </c>
      <c r="O55" s="131" t="s">
        <v>8</v>
      </c>
      <c r="P55" s="118">
        <v>4</v>
      </c>
      <c r="Q55" s="132" t="s">
        <v>0</v>
      </c>
      <c r="R55" s="132"/>
      <c r="S55" s="115"/>
      <c r="T55" s="115"/>
      <c r="U55" s="115" t="s">
        <v>9</v>
      </c>
      <c r="V55" s="133">
        <f t="shared" si="6"/>
        <v>400000</v>
      </c>
      <c r="W55" s="61"/>
    </row>
    <row r="56" spans="1:23" s="35" customFormat="1" ht="24" customHeight="1">
      <c r="A56" s="244"/>
      <c r="B56" s="244"/>
      <c r="C56" s="261"/>
      <c r="D56" s="712"/>
      <c r="E56" s="749"/>
      <c r="F56" s="728"/>
      <c r="G56" s="275"/>
      <c r="H56" s="275"/>
      <c r="I56" s="268"/>
      <c r="J56" s="627"/>
      <c r="K56" s="264"/>
      <c r="L56" s="265"/>
      <c r="M56" s="129" t="s">
        <v>105</v>
      </c>
      <c r="N56" s="130">
        <v>40000</v>
      </c>
      <c r="O56" s="131" t="s">
        <v>8</v>
      </c>
      <c r="P56" s="118">
        <v>12</v>
      </c>
      <c r="Q56" s="132" t="s">
        <v>2</v>
      </c>
      <c r="R56" s="132"/>
      <c r="S56" s="115"/>
      <c r="T56" s="115"/>
      <c r="U56" s="115" t="s">
        <v>9</v>
      </c>
      <c r="V56" s="133">
        <f t="shared" si="6"/>
        <v>480000</v>
      </c>
      <c r="W56" s="61"/>
    </row>
    <row r="57" spans="1:23" s="35" customFormat="1" ht="24" customHeight="1">
      <c r="A57" s="244"/>
      <c r="B57" s="244"/>
      <c r="C57" s="261"/>
      <c r="D57" s="712"/>
      <c r="E57" s="749"/>
      <c r="F57" s="728"/>
      <c r="G57" s="275"/>
      <c r="H57" s="275"/>
      <c r="I57" s="268"/>
      <c r="J57" s="627"/>
      <c r="K57" s="264"/>
      <c r="L57" s="265"/>
      <c r="M57" s="129" t="s">
        <v>106</v>
      </c>
      <c r="N57" s="130">
        <v>5000</v>
      </c>
      <c r="O57" s="131" t="s">
        <v>8</v>
      </c>
      <c r="P57" s="118">
        <v>1</v>
      </c>
      <c r="Q57" s="132" t="s">
        <v>0</v>
      </c>
      <c r="R57" s="132"/>
      <c r="S57" s="115"/>
      <c r="T57" s="115"/>
      <c r="U57" s="115" t="s">
        <v>9</v>
      </c>
      <c r="V57" s="133">
        <f t="shared" si="6"/>
        <v>5000</v>
      </c>
      <c r="W57" s="61"/>
    </row>
    <row r="58" spans="1:23" s="35" customFormat="1" ht="24" customHeight="1">
      <c r="A58" s="244"/>
      <c r="B58" s="244"/>
      <c r="C58" s="261"/>
      <c r="D58" s="712"/>
      <c r="E58" s="749"/>
      <c r="F58" s="728"/>
      <c r="G58" s="275"/>
      <c r="H58" s="275"/>
      <c r="I58" s="268"/>
      <c r="J58" s="627"/>
      <c r="K58" s="264"/>
      <c r="L58" s="265"/>
      <c r="M58" s="129" t="s">
        <v>107</v>
      </c>
      <c r="N58" s="130">
        <v>20000</v>
      </c>
      <c r="O58" s="131" t="s">
        <v>8</v>
      </c>
      <c r="P58" s="118">
        <v>12</v>
      </c>
      <c r="Q58" s="132" t="s">
        <v>2</v>
      </c>
      <c r="R58" s="132"/>
      <c r="S58" s="115"/>
      <c r="T58" s="115"/>
      <c r="U58" s="115" t="s">
        <v>9</v>
      </c>
      <c r="V58" s="133">
        <f>N58*P58</f>
        <v>240000</v>
      </c>
      <c r="W58" s="61"/>
    </row>
    <row r="59" spans="1:23" s="35" customFormat="1" ht="24" customHeight="1">
      <c r="A59" s="519"/>
      <c r="B59" s="519"/>
      <c r="C59" s="256"/>
      <c r="D59" s="713"/>
      <c r="E59" s="750"/>
      <c r="F59" s="729"/>
      <c r="G59" s="600"/>
      <c r="H59" s="600"/>
      <c r="I59" s="518"/>
      <c r="J59" s="625"/>
      <c r="K59" s="259"/>
      <c r="L59" s="520"/>
      <c r="M59" s="134" t="s">
        <v>271</v>
      </c>
      <c r="N59" s="135">
        <v>100000</v>
      </c>
      <c r="O59" s="121" t="s">
        <v>8</v>
      </c>
      <c r="P59" s="122">
        <v>2</v>
      </c>
      <c r="Q59" s="123" t="s">
        <v>0</v>
      </c>
      <c r="R59" s="123"/>
      <c r="S59" s="124"/>
      <c r="T59" s="124"/>
      <c r="U59" s="124" t="s">
        <v>9</v>
      </c>
      <c r="V59" s="136">
        <f t="shared" si="6"/>
        <v>200000</v>
      </c>
      <c r="W59" s="61"/>
    </row>
    <row r="60" spans="1:23" s="35" customFormat="1" ht="24" customHeight="1">
      <c r="A60" s="244"/>
      <c r="B60" s="244"/>
      <c r="C60" s="256" t="s">
        <v>108</v>
      </c>
      <c r="D60" s="713"/>
      <c r="E60" s="750">
        <f>V60/1000</f>
        <v>7104</v>
      </c>
      <c r="F60" s="729">
        <f>G60+H60</f>
        <v>6159</v>
      </c>
      <c r="G60" s="600">
        <v>6159</v>
      </c>
      <c r="H60" s="398">
        <v>0</v>
      </c>
      <c r="I60" s="518">
        <v>6159</v>
      </c>
      <c r="J60" s="625">
        <v>6717</v>
      </c>
      <c r="K60" s="259">
        <f>+E60-J60</f>
        <v>387</v>
      </c>
      <c r="L60" s="520">
        <f>+E60/J60</f>
        <v>1.0576150066994194</v>
      </c>
      <c r="M60" s="601"/>
      <c r="N60" s="196"/>
      <c r="O60" s="197"/>
      <c r="P60" s="228"/>
      <c r="Q60" s="187"/>
      <c r="R60" s="187"/>
      <c r="S60" s="186"/>
      <c r="T60" s="186" t="s">
        <v>10</v>
      </c>
      <c r="U60" s="197" t="s">
        <v>9</v>
      </c>
      <c r="V60" s="198">
        <f>SUM(V61:V66)</f>
        <v>7104000</v>
      </c>
      <c r="W60" s="61"/>
    </row>
    <row r="61" spans="1:23" s="35" customFormat="1" ht="24" customHeight="1">
      <c r="A61" s="244"/>
      <c r="B61" s="244"/>
      <c r="C61" s="252"/>
      <c r="D61" s="219"/>
      <c r="E61" s="748"/>
      <c r="F61" s="727"/>
      <c r="G61" s="274"/>
      <c r="H61" s="397"/>
      <c r="I61" s="267"/>
      <c r="J61" s="626"/>
      <c r="K61" s="223"/>
      <c r="L61" s="255"/>
      <c r="M61" s="128" t="s">
        <v>36</v>
      </c>
      <c r="N61" s="105">
        <v>300000</v>
      </c>
      <c r="O61" s="106" t="s">
        <v>8</v>
      </c>
      <c r="P61" s="127">
        <v>12</v>
      </c>
      <c r="Q61" s="108" t="s">
        <v>2</v>
      </c>
      <c r="R61" s="108"/>
      <c r="S61" s="109"/>
      <c r="T61" s="109"/>
      <c r="U61" s="109" t="s">
        <v>9</v>
      </c>
      <c r="V61" s="110">
        <f t="shared" ref="V61:V66" si="7">N61*P61</f>
        <v>3600000</v>
      </c>
      <c r="W61" s="61"/>
    </row>
    <row r="62" spans="1:23" s="35" customFormat="1" ht="24" customHeight="1">
      <c r="A62" s="244"/>
      <c r="B62" s="244"/>
      <c r="C62" s="261"/>
      <c r="D62" s="712"/>
      <c r="E62" s="749"/>
      <c r="F62" s="728"/>
      <c r="G62" s="275"/>
      <c r="H62" s="401"/>
      <c r="I62" s="268"/>
      <c r="J62" s="627"/>
      <c r="K62" s="264"/>
      <c r="L62" s="265"/>
      <c r="M62" s="129" t="s">
        <v>37</v>
      </c>
      <c r="N62" s="112">
        <v>100000</v>
      </c>
      <c r="O62" s="131" t="s">
        <v>8</v>
      </c>
      <c r="P62" s="118">
        <v>12</v>
      </c>
      <c r="Q62" s="132" t="s">
        <v>5</v>
      </c>
      <c r="R62" s="132"/>
      <c r="S62" s="115"/>
      <c r="T62" s="115"/>
      <c r="U62" s="115" t="s">
        <v>9</v>
      </c>
      <c r="V62" s="133">
        <f t="shared" si="7"/>
        <v>1200000</v>
      </c>
      <c r="W62" s="61"/>
    </row>
    <row r="63" spans="1:23" s="35" customFormat="1" ht="24" customHeight="1">
      <c r="A63" s="244"/>
      <c r="B63" s="244"/>
      <c r="C63" s="261"/>
      <c r="D63" s="712"/>
      <c r="E63" s="749"/>
      <c r="F63" s="728"/>
      <c r="G63" s="275"/>
      <c r="H63" s="401"/>
      <c r="I63" s="268"/>
      <c r="J63" s="627"/>
      <c r="K63" s="264"/>
      <c r="L63" s="265"/>
      <c r="M63" s="129" t="s">
        <v>109</v>
      </c>
      <c r="N63" s="130">
        <v>100000</v>
      </c>
      <c r="O63" s="131" t="s">
        <v>8</v>
      </c>
      <c r="P63" s="118">
        <v>12</v>
      </c>
      <c r="Q63" s="132" t="s">
        <v>2</v>
      </c>
      <c r="R63" s="132"/>
      <c r="S63" s="115"/>
      <c r="T63" s="115"/>
      <c r="U63" s="115" t="s">
        <v>9</v>
      </c>
      <c r="V63" s="133">
        <f t="shared" si="7"/>
        <v>1200000</v>
      </c>
      <c r="W63" s="61"/>
    </row>
    <row r="64" spans="1:23" s="35" customFormat="1" ht="24" customHeight="1">
      <c r="A64" s="244"/>
      <c r="B64" s="244"/>
      <c r="C64" s="261"/>
      <c r="D64" s="712"/>
      <c r="E64" s="749"/>
      <c r="F64" s="728"/>
      <c r="G64" s="275"/>
      <c r="H64" s="401"/>
      <c r="I64" s="268"/>
      <c r="J64" s="627"/>
      <c r="K64" s="264"/>
      <c r="L64" s="265"/>
      <c r="M64" s="129" t="s">
        <v>110</v>
      </c>
      <c r="N64" s="130">
        <v>50000</v>
      </c>
      <c r="O64" s="131" t="s">
        <v>8</v>
      </c>
      <c r="P64" s="118">
        <v>12</v>
      </c>
      <c r="Q64" s="132" t="s">
        <v>2</v>
      </c>
      <c r="R64" s="132"/>
      <c r="S64" s="115"/>
      <c r="T64" s="115"/>
      <c r="U64" s="115" t="s">
        <v>9</v>
      </c>
      <c r="V64" s="133">
        <f t="shared" si="7"/>
        <v>600000</v>
      </c>
      <c r="W64" s="61"/>
    </row>
    <row r="65" spans="1:23" s="35" customFormat="1" ht="24" customHeight="1">
      <c r="A65" s="244"/>
      <c r="B65" s="244"/>
      <c r="C65" s="261"/>
      <c r="D65" s="712"/>
      <c r="E65" s="749"/>
      <c r="F65" s="728"/>
      <c r="G65" s="275"/>
      <c r="H65" s="401"/>
      <c r="I65" s="268"/>
      <c r="J65" s="627"/>
      <c r="K65" s="264"/>
      <c r="L65" s="265"/>
      <c r="M65" s="129" t="s">
        <v>136</v>
      </c>
      <c r="N65" s="130">
        <v>12000</v>
      </c>
      <c r="O65" s="131" t="s">
        <v>8</v>
      </c>
      <c r="P65" s="118">
        <v>12</v>
      </c>
      <c r="Q65" s="132" t="s">
        <v>2</v>
      </c>
      <c r="R65" s="132"/>
      <c r="S65" s="115"/>
      <c r="T65" s="115"/>
      <c r="U65" s="115" t="s">
        <v>9</v>
      </c>
      <c r="V65" s="133">
        <f t="shared" si="7"/>
        <v>144000</v>
      </c>
      <c r="W65" s="61"/>
    </row>
    <row r="66" spans="1:23" s="35" customFormat="1" ht="24" customHeight="1">
      <c r="A66" s="244"/>
      <c r="B66" s="244"/>
      <c r="C66" s="261"/>
      <c r="D66" s="712"/>
      <c r="E66" s="749"/>
      <c r="F66" s="728"/>
      <c r="G66" s="275"/>
      <c r="H66" s="401"/>
      <c r="I66" s="268"/>
      <c r="J66" s="627"/>
      <c r="K66" s="264"/>
      <c r="L66" s="265"/>
      <c r="M66" s="134" t="s">
        <v>272</v>
      </c>
      <c r="N66" s="135">
        <v>36000</v>
      </c>
      <c r="O66" s="131" t="s">
        <v>8</v>
      </c>
      <c r="P66" s="122">
        <v>10</v>
      </c>
      <c r="Q66" s="123" t="s">
        <v>273</v>
      </c>
      <c r="R66" s="123"/>
      <c r="S66" s="124"/>
      <c r="T66" s="124"/>
      <c r="U66" s="124" t="s">
        <v>6</v>
      </c>
      <c r="V66" s="133">
        <f t="shared" si="7"/>
        <v>360000</v>
      </c>
      <c r="W66" s="61"/>
    </row>
    <row r="67" spans="1:23" s="35" customFormat="1" ht="24" customHeight="1">
      <c r="A67" s="244"/>
      <c r="B67" s="244"/>
      <c r="C67" s="246" t="s">
        <v>111</v>
      </c>
      <c r="D67" s="211"/>
      <c r="E67" s="747">
        <f>V67/1000</f>
        <v>980</v>
      </c>
      <c r="F67" s="726">
        <f>G67+H67</f>
        <v>1080</v>
      </c>
      <c r="G67" s="273">
        <v>1080</v>
      </c>
      <c r="H67" s="396">
        <v>0</v>
      </c>
      <c r="I67" s="269">
        <v>1080</v>
      </c>
      <c r="J67" s="624">
        <v>899</v>
      </c>
      <c r="K67" s="389">
        <f>+E67-J67</f>
        <v>81</v>
      </c>
      <c r="L67" s="251">
        <f>+E67/J67</f>
        <v>1.0901001112347053</v>
      </c>
      <c r="M67" s="199"/>
      <c r="N67" s="175"/>
      <c r="O67" s="149"/>
      <c r="P67" s="155"/>
      <c r="Q67" s="156"/>
      <c r="R67" s="156"/>
      <c r="S67" s="152"/>
      <c r="T67" s="152" t="s">
        <v>10</v>
      </c>
      <c r="U67" s="149" t="s">
        <v>9</v>
      </c>
      <c r="V67" s="157">
        <f>V68+V69+V70</f>
        <v>980000</v>
      </c>
      <c r="W67" s="61"/>
    </row>
    <row r="68" spans="1:23" s="35" customFormat="1" ht="24" customHeight="1">
      <c r="A68" s="244"/>
      <c r="B68" s="244"/>
      <c r="C68" s="252"/>
      <c r="D68" s="219"/>
      <c r="E68" s="748"/>
      <c r="F68" s="727"/>
      <c r="G68" s="274"/>
      <c r="H68" s="274"/>
      <c r="I68" s="267"/>
      <c r="J68" s="626"/>
      <c r="K68" s="223"/>
      <c r="L68" s="255"/>
      <c r="M68" s="129" t="s">
        <v>142</v>
      </c>
      <c r="N68" s="112">
        <v>800000</v>
      </c>
      <c r="O68" s="131" t="s">
        <v>8</v>
      </c>
      <c r="P68" s="118">
        <v>1</v>
      </c>
      <c r="Q68" s="132" t="s">
        <v>38</v>
      </c>
      <c r="R68" s="132"/>
      <c r="S68" s="115"/>
      <c r="T68" s="115"/>
      <c r="U68" s="132" t="s">
        <v>9</v>
      </c>
      <c r="V68" s="133">
        <f>N68*P68</f>
        <v>800000</v>
      </c>
      <c r="W68" s="61"/>
    </row>
    <row r="69" spans="1:23" s="35" customFormat="1" ht="24" customHeight="1">
      <c r="A69" s="244"/>
      <c r="B69" s="244"/>
      <c r="C69" s="261"/>
      <c r="D69" s="712"/>
      <c r="E69" s="749"/>
      <c r="F69" s="728"/>
      <c r="G69" s="275"/>
      <c r="H69" s="275"/>
      <c r="I69" s="268"/>
      <c r="J69" s="627"/>
      <c r="K69" s="264"/>
      <c r="L69" s="265"/>
      <c r="M69" s="129" t="s">
        <v>114</v>
      </c>
      <c r="N69" s="112">
        <v>100000</v>
      </c>
      <c r="O69" s="131" t="s">
        <v>8</v>
      </c>
      <c r="P69" s="118">
        <v>1</v>
      </c>
      <c r="Q69" s="132" t="s">
        <v>0</v>
      </c>
      <c r="R69" s="132"/>
      <c r="S69" s="115"/>
      <c r="T69" s="115"/>
      <c r="U69" s="132" t="s">
        <v>9</v>
      </c>
      <c r="V69" s="133">
        <f>N69*P69</f>
        <v>100000</v>
      </c>
      <c r="W69" s="61"/>
    </row>
    <row r="70" spans="1:23" s="35" customFormat="1" ht="24" customHeight="1">
      <c r="A70" s="244"/>
      <c r="B70" s="244"/>
      <c r="C70" s="261"/>
      <c r="D70" s="712"/>
      <c r="E70" s="749"/>
      <c r="F70" s="728"/>
      <c r="G70" s="275"/>
      <c r="H70" s="275"/>
      <c r="I70" s="268"/>
      <c r="J70" s="627"/>
      <c r="K70" s="264"/>
      <c r="L70" s="265"/>
      <c r="M70" s="129" t="s">
        <v>112</v>
      </c>
      <c r="N70" s="112">
        <v>40000</v>
      </c>
      <c r="O70" s="131" t="s">
        <v>8</v>
      </c>
      <c r="P70" s="118">
        <v>2</v>
      </c>
      <c r="Q70" s="132" t="s">
        <v>25</v>
      </c>
      <c r="R70" s="132"/>
      <c r="S70" s="115"/>
      <c r="T70" s="115"/>
      <c r="U70" s="132" t="s">
        <v>9</v>
      </c>
      <c r="V70" s="133">
        <f>N70*P70</f>
        <v>80000</v>
      </c>
      <c r="W70" s="61"/>
    </row>
    <row r="71" spans="1:23" s="35" customFormat="1" ht="24" customHeight="1">
      <c r="A71" s="244"/>
      <c r="B71" s="244"/>
      <c r="C71" s="246" t="s">
        <v>113</v>
      </c>
      <c r="D71" s="211"/>
      <c r="E71" s="748">
        <f>V71/1000</f>
        <v>200</v>
      </c>
      <c r="F71" s="727">
        <f>G71+H71</f>
        <v>200</v>
      </c>
      <c r="G71" s="274">
        <v>200</v>
      </c>
      <c r="H71" s="397">
        <v>0</v>
      </c>
      <c r="I71" s="267">
        <v>200</v>
      </c>
      <c r="J71" s="626">
        <v>200</v>
      </c>
      <c r="K71" s="223">
        <f>+E71-J71</f>
        <v>0</v>
      </c>
      <c r="L71" s="255">
        <f>+E71/J71</f>
        <v>1</v>
      </c>
      <c r="M71" s="206"/>
      <c r="N71" s="207"/>
      <c r="O71" s="208"/>
      <c r="P71" s="209"/>
      <c r="Q71" s="138"/>
      <c r="R71" s="138"/>
      <c r="S71" s="210"/>
      <c r="T71" s="210" t="s">
        <v>10</v>
      </c>
      <c r="U71" s="215" t="s">
        <v>9</v>
      </c>
      <c r="V71" s="139">
        <f>SUM(V72:V72)</f>
        <v>200000</v>
      </c>
      <c r="W71" s="61"/>
    </row>
    <row r="72" spans="1:23" s="35" customFormat="1" ht="24" customHeight="1">
      <c r="A72" s="244"/>
      <c r="B72" s="244"/>
      <c r="C72" s="261"/>
      <c r="D72" s="712"/>
      <c r="E72" s="751"/>
      <c r="F72" s="730"/>
      <c r="G72" s="276"/>
      <c r="H72" s="412"/>
      <c r="I72" s="267"/>
      <c r="J72" s="626"/>
      <c r="K72" s="223"/>
      <c r="L72" s="255"/>
      <c r="M72" s="126" t="s">
        <v>24</v>
      </c>
      <c r="N72" s="105">
        <v>100000</v>
      </c>
      <c r="O72" s="106" t="s">
        <v>8</v>
      </c>
      <c r="P72" s="127">
        <v>2</v>
      </c>
      <c r="Q72" s="108" t="s">
        <v>5</v>
      </c>
      <c r="R72" s="108"/>
      <c r="S72" s="109"/>
      <c r="T72" s="109"/>
      <c r="U72" s="216" t="s">
        <v>9</v>
      </c>
      <c r="V72" s="110">
        <f>+N72*P72</f>
        <v>200000</v>
      </c>
      <c r="W72" s="61"/>
    </row>
    <row r="73" spans="1:23" ht="24" customHeight="1">
      <c r="A73" s="580" t="s">
        <v>20</v>
      </c>
      <c r="B73" s="580"/>
      <c r="C73" s="580"/>
      <c r="D73" s="714"/>
      <c r="E73" s="741">
        <f t="shared" ref="E73:J73" si="8">E74</f>
        <v>1900</v>
      </c>
      <c r="F73" s="588">
        <f t="shared" si="8"/>
        <v>300</v>
      </c>
      <c r="G73" s="582">
        <f t="shared" si="8"/>
        <v>300</v>
      </c>
      <c r="H73" s="590">
        <f t="shared" si="8"/>
        <v>0</v>
      </c>
      <c r="I73" s="582">
        <f t="shared" si="8"/>
        <v>300</v>
      </c>
      <c r="J73" s="622">
        <f t="shared" si="8"/>
        <v>8740</v>
      </c>
      <c r="K73" s="584">
        <f>+E73-J73</f>
        <v>-6840</v>
      </c>
      <c r="L73" s="585">
        <f>+E73/J73</f>
        <v>0.21739130434782608</v>
      </c>
      <c r="M73" s="586"/>
      <c r="N73" s="587"/>
      <c r="O73" s="588"/>
      <c r="P73" s="589"/>
      <c r="Q73" s="588"/>
      <c r="R73" s="588"/>
      <c r="S73" s="588"/>
      <c r="T73" s="588"/>
      <c r="U73" s="588"/>
      <c r="V73" s="584"/>
    </row>
    <row r="74" spans="1:23" s="35" customFormat="1" ht="24" customHeight="1">
      <c r="A74" s="245"/>
      <c r="B74" s="272" t="s">
        <v>39</v>
      </c>
      <c r="C74" s="246"/>
      <c r="D74" s="211"/>
      <c r="E74" s="747">
        <f t="shared" ref="E74:J74" si="9">E75+E77</f>
        <v>1900</v>
      </c>
      <c r="F74" s="726">
        <f t="shared" si="9"/>
        <v>300</v>
      </c>
      <c r="G74" s="273">
        <f t="shared" si="9"/>
        <v>300</v>
      </c>
      <c r="H74" s="396">
        <f t="shared" si="9"/>
        <v>0</v>
      </c>
      <c r="I74" s="273">
        <f t="shared" si="9"/>
        <v>300</v>
      </c>
      <c r="J74" s="629">
        <f t="shared" si="9"/>
        <v>8740</v>
      </c>
      <c r="K74" s="147">
        <f>+E74-J74</f>
        <v>-6840</v>
      </c>
      <c r="L74" s="251">
        <f>+E74/J74</f>
        <v>0.21739130434782608</v>
      </c>
      <c r="M74" s="211"/>
      <c r="N74" s="217"/>
      <c r="O74" s="145"/>
      <c r="P74" s="218"/>
      <c r="Q74" s="145"/>
      <c r="R74" s="145"/>
      <c r="S74" s="213"/>
      <c r="T74" s="213" t="s">
        <v>4</v>
      </c>
      <c r="U74" s="213" t="s">
        <v>9</v>
      </c>
      <c r="V74" s="147">
        <f>V76+V77</f>
        <v>1900000</v>
      </c>
      <c r="W74" s="61"/>
    </row>
    <row r="75" spans="1:23" s="35" customFormat="1" ht="24" customHeight="1">
      <c r="A75" s="244"/>
      <c r="B75" s="244"/>
      <c r="C75" s="246" t="s">
        <v>40</v>
      </c>
      <c r="D75" s="211"/>
      <c r="E75" s="747">
        <f>V75/1000</f>
        <v>1000</v>
      </c>
      <c r="F75" s="726">
        <f>G75+H75</f>
        <v>200</v>
      </c>
      <c r="G75" s="273">
        <v>200</v>
      </c>
      <c r="H75" s="396">
        <v>0</v>
      </c>
      <c r="I75" s="269">
        <v>200</v>
      </c>
      <c r="J75" s="624">
        <v>7840</v>
      </c>
      <c r="K75" s="147">
        <f>+E75-J75</f>
        <v>-6840</v>
      </c>
      <c r="L75" s="251">
        <f>+E75/J75</f>
        <v>0.12755102040816327</v>
      </c>
      <c r="M75" s="211"/>
      <c r="N75" s="217"/>
      <c r="O75" s="145"/>
      <c r="P75" s="218"/>
      <c r="Q75" s="145"/>
      <c r="R75" s="145"/>
      <c r="S75" s="213"/>
      <c r="T75" s="213" t="s">
        <v>10</v>
      </c>
      <c r="U75" s="213" t="s">
        <v>9</v>
      </c>
      <c r="V75" s="147">
        <f>SUM(V76:V76)</f>
        <v>1000000</v>
      </c>
      <c r="W75" s="61"/>
    </row>
    <row r="76" spans="1:23" s="35" customFormat="1" ht="24" customHeight="1">
      <c r="A76" s="244"/>
      <c r="B76" s="244"/>
      <c r="C76" s="261"/>
      <c r="D76" s="712"/>
      <c r="E76" s="749"/>
      <c r="F76" s="728"/>
      <c r="G76" s="275"/>
      <c r="H76" s="401"/>
      <c r="I76" s="268"/>
      <c r="J76" s="627"/>
      <c r="K76" s="390"/>
      <c r="L76" s="265"/>
      <c r="M76" s="117" t="s">
        <v>115</v>
      </c>
      <c r="N76" s="112">
        <v>500000</v>
      </c>
      <c r="O76" s="113" t="s">
        <v>8</v>
      </c>
      <c r="P76" s="118">
        <v>2</v>
      </c>
      <c r="Q76" s="114" t="s">
        <v>0</v>
      </c>
      <c r="R76" s="114"/>
      <c r="S76" s="115"/>
      <c r="T76" s="115"/>
      <c r="U76" s="115" t="s">
        <v>9</v>
      </c>
      <c r="V76" s="116">
        <f>N76*P76</f>
        <v>1000000</v>
      </c>
      <c r="W76" s="61"/>
    </row>
    <row r="77" spans="1:23" s="35" customFormat="1" ht="24" customHeight="1">
      <c r="A77" s="244"/>
      <c r="B77" s="244"/>
      <c r="C77" s="252" t="s">
        <v>116</v>
      </c>
      <c r="D77" s="219"/>
      <c r="E77" s="748">
        <f>V77/1000</f>
        <v>900</v>
      </c>
      <c r="F77" s="727">
        <f>G77+H77</f>
        <v>100</v>
      </c>
      <c r="G77" s="274">
        <v>100</v>
      </c>
      <c r="H77" s="397">
        <v>0</v>
      </c>
      <c r="I77" s="392">
        <v>100</v>
      </c>
      <c r="J77" s="630">
        <v>900</v>
      </c>
      <c r="K77" s="391">
        <v>0</v>
      </c>
      <c r="L77" s="255">
        <v>0</v>
      </c>
      <c r="M77" s="211"/>
      <c r="N77" s="217"/>
      <c r="O77" s="145"/>
      <c r="P77" s="218"/>
      <c r="Q77" s="145"/>
      <c r="R77" s="145"/>
      <c r="S77" s="213"/>
      <c r="T77" s="213" t="s">
        <v>304</v>
      </c>
      <c r="U77" s="213"/>
      <c r="V77" s="147">
        <f>SUM(V78)</f>
        <v>900000</v>
      </c>
      <c r="W77" s="61"/>
    </row>
    <row r="78" spans="1:23" s="35" customFormat="1" ht="24" customHeight="1">
      <c r="A78" s="244"/>
      <c r="B78" s="244"/>
      <c r="C78" s="252"/>
      <c r="D78" s="219"/>
      <c r="E78" s="748"/>
      <c r="F78" s="727"/>
      <c r="G78" s="274"/>
      <c r="H78" s="397"/>
      <c r="I78" s="267"/>
      <c r="J78" s="626"/>
      <c r="K78" s="223"/>
      <c r="L78" s="255"/>
      <c r="M78" s="219" t="s">
        <v>308</v>
      </c>
      <c r="N78" s="220">
        <v>300000</v>
      </c>
      <c r="O78" s="113" t="s">
        <v>8</v>
      </c>
      <c r="P78" s="221">
        <v>3</v>
      </c>
      <c r="Q78" s="146" t="s">
        <v>0</v>
      </c>
      <c r="R78" s="146"/>
      <c r="S78" s="222"/>
      <c r="T78" s="222"/>
      <c r="U78" s="222" t="s">
        <v>6</v>
      </c>
      <c r="V78" s="223">
        <f>N78*P78</f>
        <v>900000</v>
      </c>
      <c r="W78" s="61"/>
    </row>
    <row r="79" spans="1:23" ht="24" customHeight="1">
      <c r="A79" s="580" t="s">
        <v>28</v>
      </c>
      <c r="B79" s="580"/>
      <c r="C79" s="591"/>
      <c r="D79" s="715"/>
      <c r="E79" s="741">
        <f>E80+E99+E112</f>
        <v>32222</v>
      </c>
      <c r="F79" s="588">
        <f>F80+F99+F112</f>
        <v>30896</v>
      </c>
      <c r="G79" s="582">
        <f>G80+G99+G112</f>
        <v>30896</v>
      </c>
      <c r="H79" s="590">
        <f>H80+H99+H112</f>
        <v>0</v>
      </c>
      <c r="I79" s="582">
        <v>30896</v>
      </c>
      <c r="J79" s="631">
        <v>25836</v>
      </c>
      <c r="K79" s="592">
        <f>+E79-J79</f>
        <v>6386</v>
      </c>
      <c r="L79" s="585">
        <f>+E79/J79</f>
        <v>1.2471744852144295</v>
      </c>
      <c r="M79" s="586"/>
      <c r="N79" s="587"/>
      <c r="O79" s="588"/>
      <c r="P79" s="589"/>
      <c r="Q79" s="588"/>
      <c r="R79" s="588"/>
      <c r="S79" s="588"/>
      <c r="T79" s="588"/>
      <c r="U79" s="588"/>
      <c r="V79" s="584"/>
    </row>
    <row r="80" spans="1:23" s="35" customFormat="1" ht="24" customHeight="1">
      <c r="A80" s="245"/>
      <c r="B80" s="272" t="s">
        <v>28</v>
      </c>
      <c r="C80" s="246"/>
      <c r="D80" s="716"/>
      <c r="E80" s="743">
        <f>E81+E83+E85+E88+E91+E93+E98</f>
        <v>3314</v>
      </c>
      <c r="F80" s="145">
        <f>F81+F85+F88+F91+F94+F98</f>
        <v>4436</v>
      </c>
      <c r="G80" s="248">
        <f>G81+G85+G88+G91+G94+G98</f>
        <v>4436</v>
      </c>
      <c r="H80" s="396">
        <f>H81+H85+H88+H91+H94+H98</f>
        <v>0</v>
      </c>
      <c r="I80" s="248">
        <f>I81+I83+I85+I88+I91+I93+I98</f>
        <v>4436</v>
      </c>
      <c r="J80" s="632">
        <f>J81+J83+J85+J88+J91+J93+J98</f>
        <v>3996</v>
      </c>
      <c r="K80" s="250">
        <f>E80-J80</f>
        <v>-682</v>
      </c>
      <c r="L80" s="251">
        <f>E80/J80</f>
        <v>0.82932932932932935</v>
      </c>
      <c r="M80" s="224"/>
      <c r="N80" s="217"/>
      <c r="O80" s="145"/>
      <c r="P80" s="218"/>
      <c r="Q80" s="145"/>
      <c r="R80" s="145"/>
      <c r="S80" s="145"/>
      <c r="T80" s="145"/>
      <c r="U80" s="145"/>
      <c r="V80" s="147"/>
      <c r="W80" s="61"/>
    </row>
    <row r="81" spans="1:23" s="35" customFormat="1" ht="24" customHeight="1">
      <c r="A81" s="244"/>
      <c r="B81" s="244"/>
      <c r="C81" s="246" t="s">
        <v>279</v>
      </c>
      <c r="D81" s="716"/>
      <c r="E81" s="743">
        <f>V81/1000</f>
        <v>264</v>
      </c>
      <c r="F81" s="145">
        <f>G81+H81</f>
        <v>50</v>
      </c>
      <c r="G81" s="248">
        <v>50</v>
      </c>
      <c r="H81" s="396">
        <v>0</v>
      </c>
      <c r="I81" s="269"/>
      <c r="J81" s="624"/>
      <c r="K81" s="389">
        <f>+E81-J81</f>
        <v>264</v>
      </c>
      <c r="L81" s="251"/>
      <c r="M81" s="224"/>
      <c r="N81" s="217"/>
      <c r="O81" s="145"/>
      <c r="P81" s="218"/>
      <c r="Q81" s="145"/>
      <c r="R81" s="145"/>
      <c r="S81" s="145"/>
      <c r="T81" s="156" t="s">
        <v>4</v>
      </c>
      <c r="U81" s="156" t="s">
        <v>6</v>
      </c>
      <c r="V81" s="157">
        <f>V82</f>
        <v>264000</v>
      </c>
      <c r="W81" s="61"/>
    </row>
    <row r="82" spans="1:23" s="35" customFormat="1" ht="24" customHeight="1">
      <c r="A82" s="244"/>
      <c r="B82" s="244"/>
      <c r="C82" s="246"/>
      <c r="D82" s="716"/>
      <c r="E82" s="743"/>
      <c r="F82" s="725"/>
      <c r="G82" s="269"/>
      <c r="H82" s="399"/>
      <c r="I82" s="250"/>
      <c r="J82" s="624"/>
      <c r="K82" s="250"/>
      <c r="L82" s="251"/>
      <c r="M82" s="137" t="s">
        <v>281</v>
      </c>
      <c r="N82" s="105">
        <v>264000</v>
      </c>
      <c r="O82" s="106" t="s">
        <v>8</v>
      </c>
      <c r="P82" s="127">
        <v>1</v>
      </c>
      <c r="Q82" s="108" t="s">
        <v>0</v>
      </c>
      <c r="R82" s="138"/>
      <c r="S82" s="138"/>
      <c r="T82" s="138"/>
      <c r="U82" s="138" t="s">
        <v>9</v>
      </c>
      <c r="V82" s="139">
        <f>N82*P82</f>
        <v>264000</v>
      </c>
      <c r="W82" s="61"/>
    </row>
    <row r="83" spans="1:23" s="35" customFormat="1" ht="24" customHeight="1">
      <c r="A83" s="244"/>
      <c r="B83" s="244"/>
      <c r="C83" s="246" t="s">
        <v>280</v>
      </c>
      <c r="D83" s="716"/>
      <c r="E83" s="743">
        <f>V83/1000</f>
        <v>420</v>
      </c>
      <c r="F83" s="725"/>
      <c r="G83" s="269"/>
      <c r="H83" s="399"/>
      <c r="I83" s="250"/>
      <c r="J83" s="624"/>
      <c r="K83" s="250"/>
      <c r="L83" s="251"/>
      <c r="M83" s="137"/>
      <c r="N83" s="207"/>
      <c r="O83" s="208"/>
      <c r="P83" s="209"/>
      <c r="Q83" s="138"/>
      <c r="R83" s="138"/>
      <c r="S83" s="138"/>
      <c r="T83" s="156" t="s">
        <v>4</v>
      </c>
      <c r="U83" s="156" t="s">
        <v>6</v>
      </c>
      <c r="V83" s="157">
        <f>V84</f>
        <v>420000</v>
      </c>
      <c r="W83" s="61"/>
    </row>
    <row r="84" spans="1:23" s="35" customFormat="1" ht="24" customHeight="1">
      <c r="A84" s="244"/>
      <c r="B84" s="244"/>
      <c r="C84" s="246"/>
      <c r="D84" s="716"/>
      <c r="E84" s="743"/>
      <c r="F84" s="725"/>
      <c r="G84" s="269"/>
      <c r="H84" s="399"/>
      <c r="I84" s="250"/>
      <c r="J84" s="624"/>
      <c r="K84" s="250"/>
      <c r="L84" s="251"/>
      <c r="M84" s="137" t="s">
        <v>282</v>
      </c>
      <c r="N84" s="105">
        <v>210000</v>
      </c>
      <c r="O84" s="106" t="s">
        <v>8</v>
      </c>
      <c r="P84" s="127">
        <v>2</v>
      </c>
      <c r="Q84" s="108" t="s">
        <v>303</v>
      </c>
      <c r="R84" s="106"/>
      <c r="S84" s="108"/>
      <c r="T84" s="108"/>
      <c r="U84" s="138" t="s">
        <v>9</v>
      </c>
      <c r="V84" s="139">
        <f>N84*P84</f>
        <v>420000</v>
      </c>
      <c r="W84" s="61"/>
    </row>
    <row r="85" spans="1:23" s="53" customFormat="1" ht="24" customHeight="1">
      <c r="A85" s="277"/>
      <c r="B85" s="277"/>
      <c r="C85" s="278" t="s">
        <v>118</v>
      </c>
      <c r="D85" s="717"/>
      <c r="E85" s="752">
        <f>V85/1000</f>
        <v>480</v>
      </c>
      <c r="F85" s="731">
        <f>G85+H85</f>
        <v>586</v>
      </c>
      <c r="G85" s="280">
        <v>586</v>
      </c>
      <c r="H85" s="402">
        <v>0</v>
      </c>
      <c r="I85" s="281">
        <v>586</v>
      </c>
      <c r="J85" s="633">
        <v>336</v>
      </c>
      <c r="K85" s="281">
        <f>E85-J85</f>
        <v>144</v>
      </c>
      <c r="L85" s="282">
        <f>E85/J85</f>
        <v>1.4285714285714286</v>
      </c>
      <c r="M85" s="225"/>
      <c r="N85" s="156"/>
      <c r="O85" s="156"/>
      <c r="P85" s="156"/>
      <c r="Q85" s="156"/>
      <c r="R85" s="156"/>
      <c r="S85" s="156"/>
      <c r="T85" s="156" t="s">
        <v>4</v>
      </c>
      <c r="U85" s="156" t="s">
        <v>6</v>
      </c>
      <c r="V85" s="157">
        <f>V86+V87</f>
        <v>480000</v>
      </c>
      <c r="W85" s="57"/>
    </row>
    <row r="86" spans="1:23" s="53" customFormat="1" ht="24" customHeight="1">
      <c r="A86" s="277"/>
      <c r="B86" s="277"/>
      <c r="C86" s="283"/>
      <c r="D86" s="718"/>
      <c r="E86" s="753"/>
      <c r="F86" s="732"/>
      <c r="G86" s="285"/>
      <c r="H86" s="403"/>
      <c r="I86" s="286"/>
      <c r="J86" s="634"/>
      <c r="K86" s="286"/>
      <c r="L86" s="287"/>
      <c r="M86" s="104" t="s">
        <v>119</v>
      </c>
      <c r="N86" s="105">
        <v>10000</v>
      </c>
      <c r="O86" s="106" t="s">
        <v>8</v>
      </c>
      <c r="P86" s="127">
        <v>5</v>
      </c>
      <c r="Q86" s="108" t="s">
        <v>25</v>
      </c>
      <c r="R86" s="106" t="s">
        <v>8</v>
      </c>
      <c r="S86" s="108">
        <v>6</v>
      </c>
      <c r="T86" s="108" t="s">
        <v>0</v>
      </c>
      <c r="U86" s="108" t="s">
        <v>9</v>
      </c>
      <c r="V86" s="110">
        <f>N86*P86*S86</f>
        <v>300000</v>
      </c>
      <c r="W86" s="57"/>
    </row>
    <row r="87" spans="1:23" s="53" customFormat="1" ht="24" customHeight="1">
      <c r="A87" s="603"/>
      <c r="B87" s="603"/>
      <c r="C87" s="288"/>
      <c r="D87" s="719"/>
      <c r="E87" s="754"/>
      <c r="F87" s="733"/>
      <c r="G87" s="521"/>
      <c r="H87" s="404"/>
      <c r="I87" s="291"/>
      <c r="J87" s="635"/>
      <c r="K87" s="291"/>
      <c r="L87" s="292"/>
      <c r="M87" s="140" t="s">
        <v>120</v>
      </c>
      <c r="N87" s="120">
        <v>6000</v>
      </c>
      <c r="O87" s="121" t="s">
        <v>8</v>
      </c>
      <c r="P87" s="122">
        <v>5</v>
      </c>
      <c r="Q87" s="123" t="s">
        <v>25</v>
      </c>
      <c r="R87" s="121" t="s">
        <v>8</v>
      </c>
      <c r="S87" s="123">
        <v>6</v>
      </c>
      <c r="T87" s="123" t="s">
        <v>0</v>
      </c>
      <c r="U87" s="123" t="s">
        <v>9</v>
      </c>
      <c r="V87" s="136">
        <f>N87*P87*S87</f>
        <v>180000</v>
      </c>
      <c r="W87" s="57"/>
    </row>
    <row r="88" spans="1:23" s="53" customFormat="1" ht="24" customHeight="1">
      <c r="A88" s="277"/>
      <c r="B88" s="277"/>
      <c r="C88" s="288" t="s">
        <v>121</v>
      </c>
      <c r="D88" s="719"/>
      <c r="E88" s="754">
        <f>V88/1000</f>
        <v>690</v>
      </c>
      <c r="F88" s="187">
        <f>G88+H88</f>
        <v>1000</v>
      </c>
      <c r="G88" s="302">
        <v>1000</v>
      </c>
      <c r="H88" s="410">
        <v>0</v>
      </c>
      <c r="I88" s="291">
        <v>1000</v>
      </c>
      <c r="J88" s="635">
        <v>1080</v>
      </c>
      <c r="K88" s="198">
        <f>E88-J88</f>
        <v>-390</v>
      </c>
      <c r="L88" s="292">
        <f>E88/J88</f>
        <v>0.63888888888888884</v>
      </c>
      <c r="M88" s="602"/>
      <c r="N88" s="187"/>
      <c r="O88" s="187"/>
      <c r="P88" s="187"/>
      <c r="Q88" s="187"/>
      <c r="R88" s="187"/>
      <c r="S88" s="187"/>
      <c r="T88" s="187" t="s">
        <v>4</v>
      </c>
      <c r="U88" s="187" t="s">
        <v>6</v>
      </c>
      <c r="V88" s="198">
        <f>V89+V90</f>
        <v>690000</v>
      </c>
      <c r="W88" s="57"/>
    </row>
    <row r="89" spans="1:23" s="53" customFormat="1" ht="24" customHeight="1">
      <c r="A89" s="277"/>
      <c r="B89" s="277"/>
      <c r="C89" s="283"/>
      <c r="D89" s="718"/>
      <c r="E89" s="753"/>
      <c r="F89" s="173"/>
      <c r="G89" s="294"/>
      <c r="H89" s="406"/>
      <c r="I89" s="286"/>
      <c r="J89" s="634"/>
      <c r="K89" s="295"/>
      <c r="L89" s="287"/>
      <c r="M89" s="226" t="s">
        <v>122</v>
      </c>
      <c r="N89" s="108">
        <v>30000</v>
      </c>
      <c r="O89" s="106" t="s">
        <v>8</v>
      </c>
      <c r="P89" s="108">
        <v>3</v>
      </c>
      <c r="Q89" s="108" t="s">
        <v>25</v>
      </c>
      <c r="R89" s="106" t="s">
        <v>8</v>
      </c>
      <c r="S89" s="108">
        <v>5</v>
      </c>
      <c r="T89" s="108" t="s">
        <v>0</v>
      </c>
      <c r="U89" s="108" t="s">
        <v>6</v>
      </c>
      <c r="V89" s="110">
        <f>N89*P89*S89</f>
        <v>450000</v>
      </c>
      <c r="W89" s="57"/>
    </row>
    <row r="90" spans="1:23" s="53" customFormat="1" ht="24" customHeight="1">
      <c r="A90" s="277"/>
      <c r="B90" s="277"/>
      <c r="C90" s="283"/>
      <c r="D90" s="718"/>
      <c r="E90" s="753"/>
      <c r="F90" s="173"/>
      <c r="G90" s="294"/>
      <c r="H90" s="406"/>
      <c r="I90" s="286"/>
      <c r="J90" s="634"/>
      <c r="K90" s="295"/>
      <c r="L90" s="287"/>
      <c r="M90" s="227" t="s">
        <v>283</v>
      </c>
      <c r="N90" s="123">
        <v>20000</v>
      </c>
      <c r="O90" s="121" t="s">
        <v>8</v>
      </c>
      <c r="P90" s="123">
        <v>3</v>
      </c>
      <c r="Q90" s="123" t="s">
        <v>25</v>
      </c>
      <c r="R90" s="121" t="s">
        <v>8</v>
      </c>
      <c r="S90" s="123">
        <v>4</v>
      </c>
      <c r="T90" s="123" t="s">
        <v>0</v>
      </c>
      <c r="U90" s="123" t="s">
        <v>6</v>
      </c>
      <c r="V90" s="136">
        <f>N90*P90*S90</f>
        <v>240000</v>
      </c>
      <c r="W90" s="57"/>
    </row>
    <row r="91" spans="1:23" s="53" customFormat="1" ht="24" customHeight="1">
      <c r="A91" s="277"/>
      <c r="B91" s="277"/>
      <c r="C91" s="278" t="s">
        <v>284</v>
      </c>
      <c r="D91" s="717"/>
      <c r="E91" s="752">
        <v>0</v>
      </c>
      <c r="F91" s="731">
        <f>G91+H91</f>
        <v>2800</v>
      </c>
      <c r="G91" s="280">
        <v>2800</v>
      </c>
      <c r="H91" s="402">
        <v>0</v>
      </c>
      <c r="I91" s="281">
        <v>2800</v>
      </c>
      <c r="J91" s="633">
        <v>0</v>
      </c>
      <c r="K91" s="393">
        <f>E91-J91</f>
        <v>0</v>
      </c>
      <c r="L91" s="282"/>
      <c r="M91" s="195"/>
      <c r="N91" s="196"/>
      <c r="O91" s="187"/>
      <c r="P91" s="228"/>
      <c r="Q91" s="187"/>
      <c r="R91" s="187"/>
      <c r="S91" s="187"/>
      <c r="T91" s="187"/>
      <c r="U91" s="187"/>
      <c r="V91" s="198"/>
      <c r="W91" s="57"/>
    </row>
    <row r="92" spans="1:23" s="53" customFormat="1" ht="24" customHeight="1">
      <c r="A92" s="277"/>
      <c r="B92" s="277"/>
      <c r="C92" s="296"/>
      <c r="D92" s="720"/>
      <c r="E92" s="755"/>
      <c r="F92" s="734"/>
      <c r="G92" s="298"/>
      <c r="H92" s="407"/>
      <c r="I92" s="299"/>
      <c r="J92" s="636"/>
      <c r="K92" s="299"/>
      <c r="L92" s="300"/>
      <c r="M92" s="174"/>
      <c r="N92" s="141"/>
      <c r="O92" s="142"/>
      <c r="P92" s="143"/>
      <c r="Q92" s="141"/>
      <c r="R92" s="144"/>
      <c r="S92" s="145"/>
      <c r="T92" s="145"/>
      <c r="U92" s="146"/>
      <c r="V92" s="147"/>
      <c r="W92" s="57"/>
    </row>
    <row r="93" spans="1:23" s="53" customFormat="1" ht="24" customHeight="1">
      <c r="A93" s="277"/>
      <c r="B93" s="277"/>
      <c r="C93" s="296" t="s">
        <v>285</v>
      </c>
      <c r="D93" s="720"/>
      <c r="E93" s="755">
        <f>V93/1000</f>
        <v>1460</v>
      </c>
      <c r="F93" s="138"/>
      <c r="G93" s="445"/>
      <c r="H93" s="408"/>
      <c r="I93" s="386">
        <v>50</v>
      </c>
      <c r="J93" s="633">
        <v>50</v>
      </c>
      <c r="K93" s="157">
        <f>E93-J93</f>
        <v>1410</v>
      </c>
      <c r="L93" s="282">
        <f>E93/J93</f>
        <v>29.2</v>
      </c>
      <c r="M93" s="174"/>
      <c r="N93" s="141"/>
      <c r="O93" s="387"/>
      <c r="P93" s="143"/>
      <c r="Q93" s="141"/>
      <c r="R93" s="144"/>
      <c r="S93" s="145"/>
      <c r="T93" s="156" t="s">
        <v>4</v>
      </c>
      <c r="U93" s="156" t="s">
        <v>6</v>
      </c>
      <c r="V93" s="157">
        <f>V94+V95+V96+V97</f>
        <v>1460000</v>
      </c>
      <c r="W93" s="57"/>
    </row>
    <row r="94" spans="1:23" s="53" customFormat="1" ht="24" customHeight="1">
      <c r="A94" s="277"/>
      <c r="B94" s="277"/>
      <c r="C94" s="296"/>
      <c r="D94" s="720"/>
      <c r="E94" s="756"/>
      <c r="F94" s="735">
        <f>G94+H94</f>
        <v>0</v>
      </c>
      <c r="G94" s="395">
        <v>0</v>
      </c>
      <c r="H94" s="408">
        <v>0</v>
      </c>
      <c r="I94" s="395">
        <v>0</v>
      </c>
      <c r="J94" s="637">
        <v>0</v>
      </c>
      <c r="K94" s="299">
        <f>E94-J94</f>
        <v>0</v>
      </c>
      <c r="L94" s="300"/>
      <c r="M94" s="174" t="s">
        <v>286</v>
      </c>
      <c r="N94" s="105">
        <v>150000</v>
      </c>
      <c r="O94" s="106" t="s">
        <v>8</v>
      </c>
      <c r="P94" s="127">
        <v>2</v>
      </c>
      <c r="Q94" s="108" t="s">
        <v>0</v>
      </c>
      <c r="R94" s="138"/>
      <c r="S94" s="138"/>
      <c r="T94" s="138"/>
      <c r="U94" s="138" t="s">
        <v>9</v>
      </c>
      <c r="V94" s="139">
        <f>N94*P94</f>
        <v>300000</v>
      </c>
      <c r="W94" s="57"/>
    </row>
    <row r="95" spans="1:23" s="53" customFormat="1" ht="24" customHeight="1">
      <c r="A95" s="277"/>
      <c r="B95" s="277"/>
      <c r="C95" s="296"/>
      <c r="D95" s="720"/>
      <c r="E95" s="756"/>
      <c r="F95" s="735"/>
      <c r="G95" s="395"/>
      <c r="H95" s="408"/>
      <c r="I95" s="395"/>
      <c r="J95" s="637"/>
      <c r="K95" s="299"/>
      <c r="L95" s="300"/>
      <c r="M95" s="467" t="s">
        <v>287</v>
      </c>
      <c r="N95" s="468">
        <v>200000</v>
      </c>
      <c r="O95" s="469" t="s">
        <v>8</v>
      </c>
      <c r="P95" s="470">
        <v>2</v>
      </c>
      <c r="Q95" s="471" t="s">
        <v>0</v>
      </c>
      <c r="R95" s="472"/>
      <c r="S95" s="472"/>
      <c r="T95" s="472"/>
      <c r="U95" s="472" t="s">
        <v>9</v>
      </c>
      <c r="V95" s="473">
        <f>N95*P95</f>
        <v>400000</v>
      </c>
      <c r="W95" s="57"/>
    </row>
    <row r="96" spans="1:23" s="53" customFormat="1" ht="24" customHeight="1">
      <c r="A96" s="277"/>
      <c r="B96" s="277"/>
      <c r="C96" s="296"/>
      <c r="D96" s="720"/>
      <c r="E96" s="756"/>
      <c r="F96" s="735"/>
      <c r="G96" s="395"/>
      <c r="H96" s="408"/>
      <c r="I96" s="395"/>
      <c r="J96" s="637"/>
      <c r="K96" s="299"/>
      <c r="L96" s="300"/>
      <c r="M96" s="174" t="s">
        <v>288</v>
      </c>
      <c r="N96" s="108">
        <v>50000</v>
      </c>
      <c r="O96" s="106" t="s">
        <v>8</v>
      </c>
      <c r="P96" s="108">
        <v>3</v>
      </c>
      <c r="Q96" s="108" t="s">
        <v>25</v>
      </c>
      <c r="R96" s="106" t="s">
        <v>8</v>
      </c>
      <c r="S96" s="108">
        <v>4</v>
      </c>
      <c r="T96" s="108" t="s">
        <v>0</v>
      </c>
      <c r="U96" s="108" t="s">
        <v>6</v>
      </c>
      <c r="V96" s="110">
        <f>N96*P96*S96</f>
        <v>600000</v>
      </c>
      <c r="W96" s="57"/>
    </row>
    <row r="97" spans="1:23" s="53" customFormat="1" ht="24" customHeight="1">
      <c r="A97" s="277"/>
      <c r="B97" s="277"/>
      <c r="C97" s="296"/>
      <c r="D97" s="720"/>
      <c r="E97" s="756"/>
      <c r="F97" s="735"/>
      <c r="G97" s="395"/>
      <c r="H97" s="408"/>
      <c r="I97" s="395"/>
      <c r="J97" s="637"/>
      <c r="K97" s="299"/>
      <c r="L97" s="300"/>
      <c r="M97" s="174" t="s">
        <v>323</v>
      </c>
      <c r="N97" s="120">
        <v>40000</v>
      </c>
      <c r="O97" s="121" t="s">
        <v>8</v>
      </c>
      <c r="P97" s="122">
        <v>4</v>
      </c>
      <c r="Q97" s="123" t="s">
        <v>0</v>
      </c>
      <c r="R97" s="123"/>
      <c r="S97" s="124"/>
      <c r="T97" s="124"/>
      <c r="U97" s="124" t="s">
        <v>9</v>
      </c>
      <c r="V97" s="125">
        <f>N97*P97</f>
        <v>160000</v>
      </c>
      <c r="W97" s="57"/>
    </row>
    <row r="98" spans="1:23" s="53" customFormat="1" ht="24" customHeight="1">
      <c r="A98" s="277"/>
      <c r="B98" s="277"/>
      <c r="C98" s="296" t="s">
        <v>149</v>
      </c>
      <c r="D98" s="720"/>
      <c r="E98" s="756">
        <v>0</v>
      </c>
      <c r="F98" s="735">
        <f>G98+H98</f>
        <v>0</v>
      </c>
      <c r="G98" s="395">
        <v>0</v>
      </c>
      <c r="H98" s="408">
        <v>0</v>
      </c>
      <c r="I98" s="395">
        <v>0</v>
      </c>
      <c r="J98" s="637">
        <v>2530</v>
      </c>
      <c r="K98" s="299">
        <f>E98-J98</f>
        <v>-2530</v>
      </c>
      <c r="L98" s="300">
        <f>E98/J98</f>
        <v>0</v>
      </c>
      <c r="M98" s="174"/>
      <c r="N98" s="141"/>
      <c r="O98" s="387"/>
      <c r="P98" s="143"/>
      <c r="Q98" s="141"/>
      <c r="R98" s="144"/>
      <c r="S98" s="145"/>
      <c r="T98" s="145"/>
      <c r="U98" s="146"/>
      <c r="V98" s="147"/>
      <c r="W98" s="57"/>
    </row>
    <row r="99" spans="1:23" s="53" customFormat="1" ht="24" customHeight="1">
      <c r="A99" s="277"/>
      <c r="B99" s="301" t="s">
        <v>33</v>
      </c>
      <c r="C99" s="278"/>
      <c r="D99" s="717"/>
      <c r="E99" s="752">
        <f t="shared" ref="E99:J99" si="10">E100+E102+E104+E107</f>
        <v>15311</v>
      </c>
      <c r="F99" s="156">
        <f t="shared" si="10"/>
        <v>12250</v>
      </c>
      <c r="G99" s="293">
        <f t="shared" si="10"/>
        <v>12250</v>
      </c>
      <c r="H99" s="405">
        <f t="shared" si="10"/>
        <v>0</v>
      </c>
      <c r="I99" s="293">
        <f t="shared" si="10"/>
        <v>12250</v>
      </c>
      <c r="J99" s="638">
        <f t="shared" si="10"/>
        <v>12730</v>
      </c>
      <c r="K99" s="281">
        <f>E99-J99</f>
        <v>2581</v>
      </c>
      <c r="L99" s="282">
        <f>E99/J99</f>
        <v>1.2027494108405341</v>
      </c>
      <c r="M99" s="174"/>
      <c r="N99" s="156"/>
      <c r="O99" s="156"/>
      <c r="P99" s="155"/>
      <c r="Q99" s="156"/>
      <c r="R99" s="156"/>
      <c r="S99" s="156"/>
      <c r="T99" s="156" t="s">
        <v>4</v>
      </c>
      <c r="U99" s="156" t="s">
        <v>6</v>
      </c>
      <c r="V99" s="157">
        <f>V100+V102+V104+V107</f>
        <v>15311000</v>
      </c>
      <c r="W99" s="57"/>
    </row>
    <row r="100" spans="1:23" s="53" customFormat="1" ht="24" customHeight="1">
      <c r="A100" s="277"/>
      <c r="B100" s="277"/>
      <c r="C100" s="278" t="s">
        <v>123</v>
      </c>
      <c r="D100" s="717"/>
      <c r="E100" s="752">
        <f>V100/1000</f>
        <v>10200</v>
      </c>
      <c r="F100" s="156">
        <f>G100+H100</f>
        <v>8640</v>
      </c>
      <c r="G100" s="293">
        <v>8640</v>
      </c>
      <c r="H100" s="405">
        <v>0</v>
      </c>
      <c r="I100" s="281">
        <v>8640</v>
      </c>
      <c r="J100" s="633">
        <v>8400</v>
      </c>
      <c r="K100" s="394">
        <f>E100-J100</f>
        <v>1800</v>
      </c>
      <c r="L100" s="282">
        <f>E100/J100</f>
        <v>1.2142857142857142</v>
      </c>
      <c r="M100" s="174"/>
      <c r="N100" s="156"/>
      <c r="O100" s="156"/>
      <c r="P100" s="155"/>
      <c r="Q100" s="156"/>
      <c r="R100" s="156"/>
      <c r="S100" s="156"/>
      <c r="T100" s="156" t="s">
        <v>4</v>
      </c>
      <c r="U100" s="156" t="s">
        <v>6</v>
      </c>
      <c r="V100" s="157">
        <f>V101</f>
        <v>10200000</v>
      </c>
      <c r="W100" s="57"/>
    </row>
    <row r="101" spans="1:23" s="53" customFormat="1" ht="24" customHeight="1">
      <c r="A101" s="277"/>
      <c r="B101" s="277"/>
      <c r="C101" s="278"/>
      <c r="D101" s="717"/>
      <c r="E101" s="757"/>
      <c r="F101" s="736"/>
      <c r="G101" s="301"/>
      <c r="H101" s="409"/>
      <c r="I101" s="301"/>
      <c r="J101" s="639"/>
      <c r="K101" s="394"/>
      <c r="L101" s="282"/>
      <c r="M101" s="174" t="s">
        <v>124</v>
      </c>
      <c r="N101" s="148">
        <v>850000</v>
      </c>
      <c r="O101" s="149" t="s">
        <v>8</v>
      </c>
      <c r="P101" s="150">
        <v>12</v>
      </c>
      <c r="Q101" s="148" t="s">
        <v>2</v>
      </c>
      <c r="R101" s="151"/>
      <c r="S101" s="152"/>
      <c r="T101" s="152"/>
      <c r="U101" s="151" t="s">
        <v>6</v>
      </c>
      <c r="V101" s="153">
        <f>N101*P101</f>
        <v>10200000</v>
      </c>
      <c r="W101" s="57"/>
    </row>
    <row r="102" spans="1:23" s="53" customFormat="1" ht="24" customHeight="1">
      <c r="A102" s="277"/>
      <c r="B102" s="277"/>
      <c r="C102" s="278" t="s">
        <v>125</v>
      </c>
      <c r="D102" s="717"/>
      <c r="E102" s="752">
        <f>V102/1000</f>
        <v>1800</v>
      </c>
      <c r="F102" s="156">
        <f>G102+H102</f>
        <v>960</v>
      </c>
      <c r="G102" s="293">
        <v>960</v>
      </c>
      <c r="H102" s="405">
        <v>0</v>
      </c>
      <c r="I102" s="281">
        <v>960</v>
      </c>
      <c r="J102" s="633">
        <v>1200</v>
      </c>
      <c r="K102" s="394">
        <f>E102-J102</f>
        <v>600</v>
      </c>
      <c r="L102" s="282">
        <f>E102/J102</f>
        <v>1.5</v>
      </c>
      <c r="M102" s="174"/>
      <c r="N102" s="156"/>
      <c r="O102" s="156"/>
      <c r="P102" s="155"/>
      <c r="Q102" s="156"/>
      <c r="R102" s="156"/>
      <c r="S102" s="156"/>
      <c r="T102" s="156" t="s">
        <v>4</v>
      </c>
      <c r="U102" s="156" t="s">
        <v>6</v>
      </c>
      <c r="V102" s="157">
        <f>V103</f>
        <v>1800000</v>
      </c>
      <c r="W102" s="57"/>
    </row>
    <row r="103" spans="1:23" s="53" customFormat="1" ht="24" customHeight="1">
      <c r="A103" s="277"/>
      <c r="B103" s="277"/>
      <c r="C103" s="278"/>
      <c r="D103" s="717"/>
      <c r="E103" s="752"/>
      <c r="F103" s="156"/>
      <c r="G103" s="293"/>
      <c r="H103" s="405"/>
      <c r="I103" s="281"/>
      <c r="J103" s="633"/>
      <c r="K103" s="157"/>
      <c r="L103" s="282"/>
      <c r="M103" s="174" t="s">
        <v>137</v>
      </c>
      <c r="N103" s="154">
        <v>150000</v>
      </c>
      <c r="O103" s="151" t="s">
        <v>8</v>
      </c>
      <c r="P103" s="155">
        <v>12</v>
      </c>
      <c r="Q103" s="155" t="s">
        <v>2</v>
      </c>
      <c r="R103" s="156"/>
      <c r="S103" s="156"/>
      <c r="T103" s="156"/>
      <c r="U103" s="151" t="s">
        <v>6</v>
      </c>
      <c r="V103" s="157">
        <f>N103*P103</f>
        <v>1800000</v>
      </c>
      <c r="W103" s="57"/>
    </row>
    <row r="104" spans="1:23" s="53" customFormat="1" ht="24" customHeight="1">
      <c r="A104" s="277"/>
      <c r="B104" s="277"/>
      <c r="C104" s="278" t="s">
        <v>126</v>
      </c>
      <c r="D104" s="717"/>
      <c r="E104" s="752">
        <f>V104/1000</f>
        <v>1950</v>
      </c>
      <c r="F104" s="156">
        <f>G104+H104</f>
        <v>1330</v>
      </c>
      <c r="G104" s="293">
        <v>1330</v>
      </c>
      <c r="H104" s="405">
        <v>0</v>
      </c>
      <c r="I104" s="281">
        <v>1330</v>
      </c>
      <c r="J104" s="633">
        <v>1750</v>
      </c>
      <c r="K104" s="157">
        <f>E104-J104</f>
        <v>200</v>
      </c>
      <c r="L104" s="282">
        <f>E104/J104</f>
        <v>1.1142857142857143</v>
      </c>
      <c r="M104" s="174"/>
      <c r="N104" s="156"/>
      <c r="O104" s="156"/>
      <c r="P104" s="155"/>
      <c r="Q104" s="156"/>
      <c r="R104" s="156"/>
      <c r="S104" s="156"/>
      <c r="T104" s="156" t="s">
        <v>4</v>
      </c>
      <c r="U104" s="156" t="s">
        <v>6</v>
      </c>
      <c r="V104" s="157">
        <f>V105+V106</f>
        <v>1950000</v>
      </c>
      <c r="W104" s="57"/>
    </row>
    <row r="105" spans="1:23" s="53" customFormat="1" ht="24" customHeight="1">
      <c r="A105" s="277"/>
      <c r="B105" s="277"/>
      <c r="C105" s="296"/>
      <c r="D105" s="720"/>
      <c r="E105" s="755"/>
      <c r="F105" s="734"/>
      <c r="G105" s="298"/>
      <c r="H105" s="407"/>
      <c r="I105" s="299"/>
      <c r="J105" s="636"/>
      <c r="K105" s="299"/>
      <c r="L105" s="300"/>
      <c r="M105" s="158" t="s">
        <v>275</v>
      </c>
      <c r="N105" s="159">
        <v>1600000</v>
      </c>
      <c r="O105" s="107" t="s">
        <v>8</v>
      </c>
      <c r="P105" s="127">
        <v>1</v>
      </c>
      <c r="Q105" s="127" t="s">
        <v>0</v>
      </c>
      <c r="R105" s="107"/>
      <c r="S105" s="108"/>
      <c r="T105" s="108"/>
      <c r="U105" s="107" t="s">
        <v>6</v>
      </c>
      <c r="V105" s="110">
        <f>N105*P105</f>
        <v>1600000</v>
      </c>
      <c r="W105" s="57"/>
    </row>
    <row r="106" spans="1:23" s="53" customFormat="1" ht="24" customHeight="1">
      <c r="A106" s="277"/>
      <c r="B106" s="277"/>
      <c r="C106" s="288"/>
      <c r="D106" s="719"/>
      <c r="E106" s="754"/>
      <c r="F106" s="733"/>
      <c r="G106" s="290"/>
      <c r="H106" s="404"/>
      <c r="I106" s="291"/>
      <c r="J106" s="635"/>
      <c r="K106" s="291"/>
      <c r="L106" s="292"/>
      <c r="M106" s="160" t="s">
        <v>274</v>
      </c>
      <c r="N106" s="161">
        <v>50000</v>
      </c>
      <c r="O106" s="162" t="s">
        <v>8</v>
      </c>
      <c r="P106" s="122">
        <v>7</v>
      </c>
      <c r="Q106" s="122" t="s">
        <v>25</v>
      </c>
      <c r="R106" s="162" t="s">
        <v>8</v>
      </c>
      <c r="S106" s="123">
        <v>1</v>
      </c>
      <c r="T106" s="123" t="s">
        <v>0</v>
      </c>
      <c r="U106" s="162" t="s">
        <v>6</v>
      </c>
      <c r="V106" s="136">
        <f>N106*P106*S106</f>
        <v>350000</v>
      </c>
      <c r="W106" s="57"/>
    </row>
    <row r="107" spans="1:23" s="53" customFormat="1" ht="24" customHeight="1">
      <c r="A107" s="277"/>
      <c r="B107" s="277"/>
      <c r="C107" s="288" t="s">
        <v>127</v>
      </c>
      <c r="D107" s="719"/>
      <c r="E107" s="754">
        <f>V107/1000</f>
        <v>1361</v>
      </c>
      <c r="F107" s="187">
        <f>G107+H107</f>
        <v>1320</v>
      </c>
      <c r="G107" s="302">
        <v>1320</v>
      </c>
      <c r="H107" s="410">
        <v>0</v>
      </c>
      <c r="I107" s="291">
        <v>1320</v>
      </c>
      <c r="J107" s="635">
        <v>1380</v>
      </c>
      <c r="K107" s="198">
        <f>E107-J107</f>
        <v>-19</v>
      </c>
      <c r="L107" s="292">
        <f>E107/J107</f>
        <v>0.98623188405797102</v>
      </c>
      <c r="M107" s="174"/>
      <c r="N107" s="156"/>
      <c r="O107" s="156"/>
      <c r="P107" s="155"/>
      <c r="Q107" s="156"/>
      <c r="R107" s="156"/>
      <c r="S107" s="156"/>
      <c r="T107" s="156" t="s">
        <v>4</v>
      </c>
      <c r="U107" s="156" t="s">
        <v>6</v>
      </c>
      <c r="V107" s="157">
        <f>V108+V109+V110+V111</f>
        <v>1361000</v>
      </c>
      <c r="W107" s="59"/>
    </row>
    <row r="108" spans="1:23" s="53" customFormat="1" ht="24" customHeight="1">
      <c r="A108" s="277"/>
      <c r="B108" s="277"/>
      <c r="C108" s="283"/>
      <c r="D108" s="718"/>
      <c r="E108" s="753"/>
      <c r="F108" s="173"/>
      <c r="G108" s="294"/>
      <c r="H108" s="406"/>
      <c r="I108" s="286"/>
      <c r="J108" s="634"/>
      <c r="K108" s="295"/>
      <c r="L108" s="287"/>
      <c r="M108" s="163" t="s">
        <v>138</v>
      </c>
      <c r="N108" s="159">
        <v>20000</v>
      </c>
      <c r="O108" s="107" t="s">
        <v>8</v>
      </c>
      <c r="P108" s="127">
        <v>5</v>
      </c>
      <c r="Q108" s="127" t="s">
        <v>25</v>
      </c>
      <c r="R108" s="107" t="s">
        <v>8</v>
      </c>
      <c r="S108" s="108">
        <v>3</v>
      </c>
      <c r="T108" s="108" t="s">
        <v>0</v>
      </c>
      <c r="U108" s="107" t="s">
        <v>6</v>
      </c>
      <c r="V108" s="110">
        <f>N108*P108*S108</f>
        <v>300000</v>
      </c>
      <c r="W108" s="57"/>
    </row>
    <row r="109" spans="1:23" s="53" customFormat="1" ht="24" customHeight="1">
      <c r="A109" s="277"/>
      <c r="B109" s="277"/>
      <c r="C109" s="283"/>
      <c r="D109" s="718"/>
      <c r="E109" s="753"/>
      <c r="F109" s="173"/>
      <c r="G109" s="294"/>
      <c r="H109" s="406"/>
      <c r="I109" s="286"/>
      <c r="J109" s="634"/>
      <c r="K109" s="295"/>
      <c r="L109" s="287"/>
      <c r="M109" s="164" t="s">
        <v>128</v>
      </c>
      <c r="N109" s="165">
        <v>60000</v>
      </c>
      <c r="O109" s="166" t="s">
        <v>8</v>
      </c>
      <c r="P109" s="167">
        <v>3</v>
      </c>
      <c r="Q109" s="167" t="s">
        <v>25</v>
      </c>
      <c r="R109" s="166"/>
      <c r="S109" s="168">
        <v>3</v>
      </c>
      <c r="T109" s="168" t="s">
        <v>0</v>
      </c>
      <c r="U109" s="166" t="s">
        <v>6</v>
      </c>
      <c r="V109" s="169">
        <f>N109*P109*S109</f>
        <v>540000</v>
      </c>
      <c r="W109" s="57"/>
    </row>
    <row r="110" spans="1:23" s="53" customFormat="1" ht="24" customHeight="1">
      <c r="A110" s="277"/>
      <c r="B110" s="277"/>
      <c r="C110" s="283"/>
      <c r="D110" s="718"/>
      <c r="E110" s="753"/>
      <c r="F110" s="173"/>
      <c r="G110" s="294"/>
      <c r="H110" s="406"/>
      <c r="I110" s="286"/>
      <c r="J110" s="634"/>
      <c r="K110" s="295"/>
      <c r="L110" s="287"/>
      <c r="M110" s="170" t="s">
        <v>139</v>
      </c>
      <c r="N110" s="171">
        <v>10000</v>
      </c>
      <c r="O110" s="172" t="s">
        <v>8</v>
      </c>
      <c r="P110" s="167">
        <v>3</v>
      </c>
      <c r="Q110" s="168" t="s">
        <v>25</v>
      </c>
      <c r="R110" s="172" t="s">
        <v>8</v>
      </c>
      <c r="S110" s="168">
        <v>12</v>
      </c>
      <c r="T110" s="168" t="s">
        <v>2</v>
      </c>
      <c r="U110" s="168" t="s">
        <v>9</v>
      </c>
      <c r="V110" s="169">
        <f>N110*P110*S110</f>
        <v>360000</v>
      </c>
      <c r="W110" s="57"/>
    </row>
    <row r="111" spans="1:23" s="53" customFormat="1" ht="24" customHeight="1">
      <c r="A111" s="277"/>
      <c r="B111" s="277"/>
      <c r="C111" s="288"/>
      <c r="D111" s="719"/>
      <c r="E111" s="754"/>
      <c r="F111" s="187"/>
      <c r="G111" s="302"/>
      <c r="H111" s="410"/>
      <c r="I111" s="291"/>
      <c r="J111" s="635"/>
      <c r="K111" s="198"/>
      <c r="L111" s="292"/>
      <c r="M111" s="140" t="s">
        <v>129</v>
      </c>
      <c r="N111" s="120">
        <v>161000</v>
      </c>
      <c r="O111" s="121" t="s">
        <v>8</v>
      </c>
      <c r="P111" s="122">
        <v>1</v>
      </c>
      <c r="Q111" s="123" t="s">
        <v>47</v>
      </c>
      <c r="R111" s="121"/>
      <c r="S111" s="123"/>
      <c r="T111" s="123"/>
      <c r="U111" s="123" t="s">
        <v>9</v>
      </c>
      <c r="V111" s="136">
        <f>N111*P111</f>
        <v>161000</v>
      </c>
      <c r="W111" s="57"/>
    </row>
    <row r="112" spans="1:23" s="53" customFormat="1" ht="24" customHeight="1">
      <c r="A112" s="277"/>
      <c r="B112" s="301" t="s">
        <v>130</v>
      </c>
      <c r="C112" s="279"/>
      <c r="D112" s="717"/>
      <c r="E112" s="752">
        <f t="shared" ref="E112:J112" si="11">E113+E117+E120</f>
        <v>13597</v>
      </c>
      <c r="F112" s="156">
        <f t="shared" si="11"/>
        <v>14210</v>
      </c>
      <c r="G112" s="293">
        <f t="shared" si="11"/>
        <v>14210</v>
      </c>
      <c r="H112" s="405">
        <f t="shared" si="11"/>
        <v>0</v>
      </c>
      <c r="I112" s="293">
        <f t="shared" si="11"/>
        <v>14210</v>
      </c>
      <c r="J112" s="633">
        <f t="shared" si="11"/>
        <v>9110</v>
      </c>
      <c r="K112" s="157">
        <f>E112-J112</f>
        <v>4487</v>
      </c>
      <c r="L112" s="282">
        <f>E112/J112</f>
        <v>1.4925356750823271</v>
      </c>
      <c r="M112" s="229"/>
      <c r="N112" s="156"/>
      <c r="O112" s="156"/>
      <c r="P112" s="155"/>
      <c r="Q112" s="156"/>
      <c r="R112" s="156"/>
      <c r="S112" s="156"/>
      <c r="T112" s="156"/>
      <c r="U112" s="156"/>
      <c r="V112" s="157"/>
      <c r="W112" s="57"/>
    </row>
    <row r="113" spans="1:23" s="53" customFormat="1" ht="24" customHeight="1">
      <c r="A113" s="277"/>
      <c r="B113" s="283"/>
      <c r="C113" s="289" t="s">
        <v>131</v>
      </c>
      <c r="D113" s="719"/>
      <c r="E113" s="758">
        <f>V113/1000</f>
        <v>11520</v>
      </c>
      <c r="F113" s="187">
        <f>G113+H113</f>
        <v>9770</v>
      </c>
      <c r="G113" s="302">
        <v>9770</v>
      </c>
      <c r="H113" s="410">
        <v>0</v>
      </c>
      <c r="I113" s="291">
        <v>9770</v>
      </c>
      <c r="J113" s="635">
        <v>7080</v>
      </c>
      <c r="K113" s="198">
        <f>+E113-J113</f>
        <v>4440</v>
      </c>
      <c r="L113" s="292">
        <f>+E113/J113</f>
        <v>1.6271186440677967</v>
      </c>
      <c r="M113" s="230"/>
      <c r="N113" s="187"/>
      <c r="O113" s="187"/>
      <c r="P113" s="228"/>
      <c r="Q113" s="187"/>
      <c r="R113" s="187"/>
      <c r="S113" s="187"/>
      <c r="T113" s="187" t="s">
        <v>4</v>
      </c>
      <c r="U113" s="187" t="s">
        <v>6</v>
      </c>
      <c r="V113" s="198">
        <f>V114+V115+V116</f>
        <v>11520000</v>
      </c>
      <c r="W113" s="57"/>
    </row>
    <row r="114" spans="1:23" s="53" customFormat="1" ht="24" customHeight="1">
      <c r="A114" s="277"/>
      <c r="B114" s="283"/>
      <c r="C114" s="284"/>
      <c r="D114" s="718"/>
      <c r="E114" s="753"/>
      <c r="F114" s="173"/>
      <c r="G114" s="294"/>
      <c r="H114" s="406"/>
      <c r="I114" s="286"/>
      <c r="J114" s="634"/>
      <c r="K114" s="295"/>
      <c r="L114" s="287"/>
      <c r="M114" s="163" t="s">
        <v>277</v>
      </c>
      <c r="N114" s="165">
        <v>50000</v>
      </c>
      <c r="O114" s="166" t="s">
        <v>8</v>
      </c>
      <c r="P114" s="167">
        <v>4</v>
      </c>
      <c r="Q114" s="167" t="s">
        <v>25</v>
      </c>
      <c r="R114" s="166" t="s">
        <v>8</v>
      </c>
      <c r="S114" s="168">
        <v>6</v>
      </c>
      <c r="T114" s="168" t="s">
        <v>0</v>
      </c>
      <c r="U114" s="107" t="s">
        <v>6</v>
      </c>
      <c r="V114" s="110">
        <f>N114*P114*S114</f>
        <v>1200000</v>
      </c>
      <c r="W114" s="57"/>
    </row>
    <row r="115" spans="1:23" s="53" customFormat="1" ht="24" customHeight="1">
      <c r="A115" s="277"/>
      <c r="B115" s="283"/>
      <c r="C115" s="284"/>
      <c r="D115" s="718"/>
      <c r="E115" s="753"/>
      <c r="F115" s="173"/>
      <c r="G115" s="294"/>
      <c r="H115" s="406"/>
      <c r="I115" s="286"/>
      <c r="J115" s="634"/>
      <c r="K115" s="295"/>
      <c r="L115" s="287"/>
      <c r="M115" s="164" t="s">
        <v>312</v>
      </c>
      <c r="N115" s="165">
        <v>80000</v>
      </c>
      <c r="O115" s="166" t="s">
        <v>8</v>
      </c>
      <c r="P115" s="167">
        <v>7</v>
      </c>
      <c r="Q115" s="167" t="s">
        <v>25</v>
      </c>
      <c r="R115" s="166" t="s">
        <v>8</v>
      </c>
      <c r="S115" s="168">
        <v>12</v>
      </c>
      <c r="T115" s="168" t="s">
        <v>2</v>
      </c>
      <c r="U115" s="166" t="s">
        <v>6</v>
      </c>
      <c r="V115" s="169">
        <f>N115*P115*S115</f>
        <v>6720000</v>
      </c>
      <c r="W115" s="57"/>
    </row>
    <row r="116" spans="1:23" s="53" customFormat="1" ht="24" customHeight="1">
      <c r="A116" s="603"/>
      <c r="B116" s="288"/>
      <c r="C116" s="289"/>
      <c r="D116" s="719"/>
      <c r="E116" s="754"/>
      <c r="F116" s="187"/>
      <c r="G116" s="302"/>
      <c r="H116" s="410"/>
      <c r="I116" s="291"/>
      <c r="J116" s="635"/>
      <c r="K116" s="198"/>
      <c r="L116" s="292"/>
      <c r="M116" s="160" t="s">
        <v>276</v>
      </c>
      <c r="N116" s="161">
        <v>150000</v>
      </c>
      <c r="O116" s="162" t="s">
        <v>8</v>
      </c>
      <c r="P116" s="122">
        <v>2</v>
      </c>
      <c r="Q116" s="122" t="s">
        <v>25</v>
      </c>
      <c r="R116" s="162" t="s">
        <v>8</v>
      </c>
      <c r="S116" s="123">
        <v>12</v>
      </c>
      <c r="T116" s="123" t="s">
        <v>2</v>
      </c>
      <c r="U116" s="162" t="s">
        <v>6</v>
      </c>
      <c r="V116" s="136">
        <f>N116*P116*S116</f>
        <v>3600000</v>
      </c>
      <c r="W116" s="57"/>
    </row>
    <row r="117" spans="1:23" s="53" customFormat="1" ht="24" customHeight="1">
      <c r="A117" s="277"/>
      <c r="B117" s="283"/>
      <c r="C117" s="289" t="s">
        <v>132</v>
      </c>
      <c r="D117" s="719"/>
      <c r="E117" s="754">
        <f>V117/1000</f>
        <v>1037</v>
      </c>
      <c r="F117" s="187">
        <f>G117+H117</f>
        <v>2520</v>
      </c>
      <c r="G117" s="302">
        <v>2520</v>
      </c>
      <c r="H117" s="410">
        <v>0</v>
      </c>
      <c r="I117" s="291">
        <v>2520</v>
      </c>
      <c r="J117" s="635">
        <v>1280</v>
      </c>
      <c r="K117" s="198">
        <f>+E117-J117</f>
        <v>-243</v>
      </c>
      <c r="L117" s="292">
        <f>+E117/J117</f>
        <v>0.81015625000000002</v>
      </c>
      <c r="M117" s="195"/>
      <c r="N117" s="187"/>
      <c r="O117" s="187"/>
      <c r="P117" s="228"/>
      <c r="Q117" s="187"/>
      <c r="R117" s="187"/>
      <c r="S117" s="187"/>
      <c r="T117" s="187" t="s">
        <v>4</v>
      </c>
      <c r="U117" s="187" t="s">
        <v>6</v>
      </c>
      <c r="V117" s="198">
        <f>V118+V119</f>
        <v>1037000</v>
      </c>
      <c r="W117" s="57"/>
    </row>
    <row r="118" spans="1:23" s="53" customFormat="1" ht="24" customHeight="1">
      <c r="A118" s="277"/>
      <c r="B118" s="283"/>
      <c r="C118" s="297"/>
      <c r="D118" s="720"/>
      <c r="E118" s="755"/>
      <c r="F118" s="734"/>
      <c r="G118" s="298"/>
      <c r="H118" s="407"/>
      <c r="I118" s="299"/>
      <c r="J118" s="636"/>
      <c r="K118" s="299"/>
      <c r="L118" s="300"/>
      <c r="M118" s="179" t="s">
        <v>317</v>
      </c>
      <c r="N118" s="180">
        <v>53700</v>
      </c>
      <c r="O118" s="181" t="s">
        <v>8</v>
      </c>
      <c r="P118" s="182">
        <v>10</v>
      </c>
      <c r="Q118" s="182" t="s">
        <v>318</v>
      </c>
      <c r="R118" s="183" t="s">
        <v>8</v>
      </c>
      <c r="S118" s="173"/>
      <c r="T118" s="173"/>
      <c r="U118" s="181" t="s">
        <v>6</v>
      </c>
      <c r="V118" s="136">
        <f>N118*P118</f>
        <v>537000</v>
      </c>
      <c r="W118" s="57"/>
    </row>
    <row r="119" spans="1:23" s="53" customFormat="1" ht="24" customHeight="1">
      <c r="A119" s="277"/>
      <c r="B119" s="283"/>
      <c r="C119" s="289"/>
      <c r="D119" s="719"/>
      <c r="E119" s="754"/>
      <c r="F119" s="733"/>
      <c r="G119" s="290"/>
      <c r="H119" s="404"/>
      <c r="I119" s="291"/>
      <c r="J119" s="635"/>
      <c r="K119" s="291"/>
      <c r="L119" s="292"/>
      <c r="M119" s="160" t="s">
        <v>140</v>
      </c>
      <c r="N119" s="161">
        <v>50000</v>
      </c>
      <c r="O119" s="162" t="s">
        <v>8</v>
      </c>
      <c r="P119" s="122">
        <v>10</v>
      </c>
      <c r="Q119" s="122" t="s">
        <v>2</v>
      </c>
      <c r="R119" s="123"/>
      <c r="S119" s="123"/>
      <c r="T119" s="123"/>
      <c r="U119" s="162" t="s">
        <v>6</v>
      </c>
      <c r="V119" s="136">
        <f>N119*P119</f>
        <v>500000</v>
      </c>
      <c r="W119" s="57"/>
    </row>
    <row r="120" spans="1:23" s="53" customFormat="1" ht="24" customHeight="1">
      <c r="A120" s="277"/>
      <c r="B120" s="283"/>
      <c r="C120" s="279" t="s">
        <v>133</v>
      </c>
      <c r="D120" s="717"/>
      <c r="E120" s="752">
        <f>V120/1000</f>
        <v>1040</v>
      </c>
      <c r="F120" s="156">
        <f>G120+H120</f>
        <v>1920</v>
      </c>
      <c r="G120" s="293">
        <v>1920</v>
      </c>
      <c r="H120" s="405">
        <v>0</v>
      </c>
      <c r="I120" s="281">
        <v>1920</v>
      </c>
      <c r="J120" s="633">
        <v>750</v>
      </c>
      <c r="K120" s="157">
        <f>+E120-J120</f>
        <v>290</v>
      </c>
      <c r="L120" s="282">
        <f>+E120/J120</f>
        <v>1.3866666666666667</v>
      </c>
      <c r="M120" s="174"/>
      <c r="N120" s="156"/>
      <c r="O120" s="156"/>
      <c r="P120" s="175"/>
      <c r="Q120" s="156"/>
      <c r="R120" s="156"/>
      <c r="S120" s="156"/>
      <c r="T120" s="156" t="s">
        <v>4</v>
      </c>
      <c r="U120" s="156" t="s">
        <v>6</v>
      </c>
      <c r="V120" s="157">
        <f>V121+V122</f>
        <v>1040000</v>
      </c>
      <c r="W120" s="57"/>
    </row>
    <row r="121" spans="1:23" s="53" customFormat="1" ht="24" customHeight="1">
      <c r="A121" s="277"/>
      <c r="B121" s="283"/>
      <c r="C121" s="284"/>
      <c r="D121" s="718"/>
      <c r="E121" s="753"/>
      <c r="F121" s="173"/>
      <c r="G121" s="294"/>
      <c r="H121" s="406"/>
      <c r="I121" s="286"/>
      <c r="J121" s="634"/>
      <c r="K121" s="139"/>
      <c r="L121" s="287"/>
      <c r="M121" s="195" t="s">
        <v>134</v>
      </c>
      <c r="N121" s="184">
        <v>104000</v>
      </c>
      <c r="O121" s="185" t="s">
        <v>8</v>
      </c>
      <c r="P121" s="186">
        <v>10</v>
      </c>
      <c r="Q121" s="186" t="s">
        <v>319</v>
      </c>
      <c r="R121" s="185"/>
      <c r="S121" s="187"/>
      <c r="T121" s="187"/>
      <c r="U121" s="185" t="s">
        <v>9</v>
      </c>
      <c r="V121" s="136">
        <f>N121*P121</f>
        <v>1040000</v>
      </c>
      <c r="W121" s="57"/>
    </row>
    <row r="122" spans="1:23" ht="24" customHeight="1">
      <c r="A122" s="593" t="s">
        <v>84</v>
      </c>
      <c r="B122" s="593"/>
      <c r="C122" s="580"/>
      <c r="D122" s="714"/>
      <c r="E122" s="759">
        <f>E124</f>
        <v>2145</v>
      </c>
      <c r="F122" s="737">
        <f>F123</f>
        <v>0</v>
      </c>
      <c r="G122" s="594">
        <f>G123</f>
        <v>0</v>
      </c>
      <c r="H122" s="590">
        <f>H123</f>
        <v>0</v>
      </c>
      <c r="I122" s="581">
        <v>0</v>
      </c>
      <c r="J122" s="640">
        <v>1400</v>
      </c>
      <c r="K122" s="584">
        <f>E122-J122</f>
        <v>745</v>
      </c>
      <c r="L122" s="585">
        <f>-E122/J122</f>
        <v>-1.5321428571428573</v>
      </c>
      <c r="M122" s="586"/>
      <c r="N122" s="587"/>
      <c r="O122" s="588"/>
      <c r="P122" s="589"/>
      <c r="Q122" s="588"/>
      <c r="R122" s="588"/>
      <c r="S122" s="588"/>
      <c r="T122" s="588"/>
      <c r="U122" s="588"/>
      <c r="V122" s="584"/>
    </row>
    <row r="123" spans="1:23" s="35" customFormat="1" ht="24" customHeight="1">
      <c r="A123" s="261"/>
      <c r="B123" s="272" t="s">
        <v>84</v>
      </c>
      <c r="C123" s="246"/>
      <c r="D123" s="211"/>
      <c r="E123" s="760">
        <f>E124</f>
        <v>2145</v>
      </c>
      <c r="F123" s="738">
        <f>G123+H123</f>
        <v>0</v>
      </c>
      <c r="G123" s="400">
        <v>0</v>
      </c>
      <c r="H123" s="396">
        <v>0</v>
      </c>
      <c r="I123" s="247">
        <v>0</v>
      </c>
      <c r="J123" s="629">
        <v>1400</v>
      </c>
      <c r="K123" s="147">
        <f>-E123-J123</f>
        <v>-3545</v>
      </c>
      <c r="L123" s="251">
        <f>E123/J123</f>
        <v>1.5321428571428573</v>
      </c>
      <c r="M123" s="104"/>
      <c r="N123" s="105"/>
      <c r="O123" s="108"/>
      <c r="P123" s="231"/>
      <c r="Q123" s="108"/>
      <c r="R123" s="108"/>
      <c r="S123" s="108"/>
      <c r="T123" s="108"/>
      <c r="U123" s="108"/>
      <c r="V123" s="110"/>
      <c r="W123" s="61"/>
    </row>
    <row r="124" spans="1:23" s="53" customFormat="1" ht="24" customHeight="1">
      <c r="A124" s="277"/>
      <c r="B124" s="277"/>
      <c r="C124" s="301" t="s">
        <v>84</v>
      </c>
      <c r="D124" s="199"/>
      <c r="E124" s="761">
        <f>V124/1000</f>
        <v>2145</v>
      </c>
      <c r="F124" s="739">
        <f>G124+H124</f>
        <v>0</v>
      </c>
      <c r="G124" s="411">
        <v>0</v>
      </c>
      <c r="H124" s="405">
        <v>0</v>
      </c>
      <c r="I124" s="303">
        <v>0</v>
      </c>
      <c r="J124" s="641">
        <v>1400</v>
      </c>
      <c r="K124" s="157">
        <f>-E124-J124</f>
        <v>-3545</v>
      </c>
      <c r="L124" s="282">
        <f>E124/J124</f>
        <v>1.5321428571428573</v>
      </c>
      <c r="M124" s="199" t="s">
        <v>290</v>
      </c>
      <c r="N124" s="175"/>
      <c r="O124" s="156"/>
      <c r="P124" s="155"/>
      <c r="Q124" s="156"/>
      <c r="R124" s="156"/>
      <c r="S124" s="152"/>
      <c r="T124" s="152"/>
      <c r="U124" s="152"/>
      <c r="V124" s="157">
        <v>2145000</v>
      </c>
      <c r="W124" s="57"/>
    </row>
    <row r="125" spans="1:23" ht="24" customHeight="1">
      <c r="A125" s="593" t="s">
        <v>1</v>
      </c>
      <c r="B125" s="593"/>
      <c r="C125" s="593"/>
      <c r="D125" s="710"/>
      <c r="E125" s="741">
        <f>E127</f>
        <v>500</v>
      </c>
      <c r="F125" s="588">
        <f t="shared" ref="F125:H126" si="12">F126</f>
        <v>500</v>
      </c>
      <c r="G125" s="582">
        <f t="shared" si="12"/>
        <v>500</v>
      </c>
      <c r="H125" s="590">
        <f t="shared" si="12"/>
        <v>0</v>
      </c>
      <c r="I125" s="583">
        <v>500</v>
      </c>
      <c r="J125" s="622" ph="1">
        <v>500</v>
      </c>
      <c r="K125" s="595">
        <f t="shared" ref="K125:K132" si="13">E125-J125</f>
        <v>0</v>
      </c>
      <c r="L125" s="585">
        <f>-E125/J125</f>
        <v>-1</v>
      </c>
      <c r="M125" s="586"/>
      <c r="N125" s="587"/>
      <c r="O125" s="588"/>
      <c r="P125" s="589"/>
      <c r="Q125" s="588"/>
      <c r="R125" s="588"/>
      <c r="S125" s="588"/>
      <c r="T125" s="588"/>
      <c r="U125" s="588"/>
      <c r="V125" s="584"/>
    </row>
    <row r="126" spans="1:23" ht="24" customHeight="1">
      <c r="A126" s="240"/>
      <c r="B126" s="240" t="s">
        <v>1</v>
      </c>
      <c r="C126" s="241"/>
      <c r="D126" s="711"/>
      <c r="E126" s="752">
        <f>E127</f>
        <v>500</v>
      </c>
      <c r="F126" s="156">
        <f t="shared" si="12"/>
        <v>500</v>
      </c>
      <c r="G126" s="293">
        <f t="shared" si="12"/>
        <v>500</v>
      </c>
      <c r="H126" s="405">
        <f t="shared" si="12"/>
        <v>0</v>
      </c>
      <c r="I126" s="281">
        <v>500</v>
      </c>
      <c r="J126" s="633" ph="1">
        <v>500</v>
      </c>
      <c r="K126" s="394">
        <f t="shared" si="13"/>
        <v>0</v>
      </c>
      <c r="L126" s="243">
        <f>E126/J126</f>
        <v>1</v>
      </c>
      <c r="M126" s="193"/>
      <c r="N126" s="175"/>
      <c r="O126" s="155"/>
      <c r="P126" s="156"/>
      <c r="Q126" s="156"/>
      <c r="R126" s="152"/>
      <c r="S126" s="152"/>
      <c r="T126" s="152"/>
      <c r="U126" s="152"/>
      <c r="V126" s="232"/>
    </row>
    <row r="127" spans="1:23" ht="24" customHeight="1">
      <c r="A127" s="240"/>
      <c r="B127" s="240"/>
      <c r="C127" s="241" t="s">
        <v>1</v>
      </c>
      <c r="D127" s="711"/>
      <c r="E127" s="752">
        <f>V127/1000</f>
        <v>500</v>
      </c>
      <c r="F127" s="156">
        <f>G127+H127</f>
        <v>500</v>
      </c>
      <c r="G127" s="293">
        <v>500</v>
      </c>
      <c r="H127" s="405">
        <v>0</v>
      </c>
      <c r="I127" s="281">
        <v>500</v>
      </c>
      <c r="J127" s="633" ph="1">
        <v>500</v>
      </c>
      <c r="K127" s="394">
        <f t="shared" si="13"/>
        <v>0</v>
      </c>
      <c r="L127" s="243">
        <f>E127/J127</f>
        <v>1</v>
      </c>
      <c r="M127" s="193" t="s">
        <v>289</v>
      </c>
      <c r="N127" s="175"/>
      <c r="O127" s="155"/>
      <c r="P127" s="156"/>
      <c r="Q127" s="156"/>
      <c r="R127" s="152"/>
      <c r="S127" s="152"/>
      <c r="T127" s="152"/>
      <c r="U127" s="152"/>
      <c r="V127" s="157">
        <v>500000</v>
      </c>
    </row>
    <row r="128" spans="1:23" ht="24" customHeight="1">
      <c r="A128" s="593" t="s">
        <v>99</v>
      </c>
      <c r="B128" s="593"/>
      <c r="C128" s="593"/>
      <c r="D128" s="710"/>
      <c r="E128" s="741">
        <f>E129</f>
        <v>3000</v>
      </c>
      <c r="F128" s="588">
        <f>F129</f>
        <v>4913</v>
      </c>
      <c r="G128" s="582">
        <f>G129</f>
        <v>4913</v>
      </c>
      <c r="H128" s="590">
        <f>H129</f>
        <v>0</v>
      </c>
      <c r="I128" s="583">
        <v>4913</v>
      </c>
      <c r="J128" s="622">
        <v>7924</v>
      </c>
      <c r="K128" s="584">
        <f t="shared" si="13"/>
        <v>-4924</v>
      </c>
      <c r="L128" s="585">
        <f>E128/J128</f>
        <v>0.37859666834931854</v>
      </c>
      <c r="M128" s="586"/>
      <c r="N128" s="587"/>
      <c r="O128" s="588"/>
      <c r="P128" s="589"/>
      <c r="Q128" s="588"/>
      <c r="R128" s="588"/>
      <c r="S128" s="588"/>
      <c r="T128" s="588"/>
      <c r="U128" s="588"/>
      <c r="V128" s="584"/>
    </row>
    <row r="129" spans="1:22" ht="24" customHeight="1">
      <c r="A129" s="240"/>
      <c r="B129" s="240" t="s">
        <v>99</v>
      </c>
      <c r="C129" s="241"/>
      <c r="D129" s="711"/>
      <c r="E129" s="752">
        <f>E130</f>
        <v>3000</v>
      </c>
      <c r="F129" s="156">
        <f>G129+H129</f>
        <v>4913</v>
      </c>
      <c r="G129" s="293">
        <f>G132</f>
        <v>4913</v>
      </c>
      <c r="H129" s="405">
        <f>H132</f>
        <v>0</v>
      </c>
      <c r="I129" s="281">
        <v>4913</v>
      </c>
      <c r="J129" s="633">
        <v>7924</v>
      </c>
      <c r="K129" s="157">
        <f t="shared" si="13"/>
        <v>-4924</v>
      </c>
      <c r="L129" s="243">
        <f>E129/J129</f>
        <v>0.37859666834931854</v>
      </c>
      <c r="M129" s="193"/>
      <c r="N129" s="175"/>
      <c r="O129" s="155"/>
      <c r="P129" s="156"/>
      <c r="Q129" s="156"/>
      <c r="R129" s="152"/>
      <c r="S129" s="152"/>
      <c r="T129" s="152"/>
      <c r="U129" s="152"/>
      <c r="V129" s="232"/>
    </row>
    <row r="130" spans="1:22" ht="24" customHeight="1">
      <c r="A130" s="240"/>
      <c r="B130" s="240"/>
      <c r="C130" s="241" t="s">
        <v>206</v>
      </c>
      <c r="D130" s="711"/>
      <c r="E130" s="752">
        <f>E131+E132</f>
        <v>3000</v>
      </c>
      <c r="F130" s="156"/>
      <c r="G130" s="293"/>
      <c r="H130" s="405"/>
      <c r="I130" s="281"/>
      <c r="J130" s="633" ph="1"/>
      <c r="K130" s="157"/>
      <c r="L130" s="243"/>
      <c r="M130" s="193"/>
      <c r="N130" s="175"/>
      <c r="O130" s="155"/>
      <c r="P130" s="156"/>
      <c r="Q130" s="156"/>
      <c r="R130" s="152"/>
      <c r="S130" s="152"/>
      <c r="T130" s="156" t="s">
        <v>4</v>
      </c>
      <c r="U130" s="156" t="s">
        <v>6</v>
      </c>
      <c r="V130" s="157">
        <f>V131+V132</f>
        <v>3000000</v>
      </c>
    </row>
    <row r="131" spans="1:22" ht="24" customHeight="1">
      <c r="A131" s="240"/>
      <c r="B131" s="240"/>
      <c r="C131" s="241"/>
      <c r="D131" s="711" t="s">
        <v>207</v>
      </c>
      <c r="E131" s="752">
        <f>V131/1000</f>
        <v>1500</v>
      </c>
      <c r="F131" s="156"/>
      <c r="G131" s="293"/>
      <c r="H131" s="405"/>
      <c r="I131" s="281"/>
      <c r="J131" s="633" ph="1">
        <v>4924</v>
      </c>
      <c r="K131" s="157">
        <f>E131-J131</f>
        <v>-3424</v>
      </c>
      <c r="L131" s="243">
        <f>E131/J131</f>
        <v>0.30463038180341184</v>
      </c>
      <c r="M131" s="193" t="s">
        <v>291</v>
      </c>
      <c r="N131" s="175"/>
      <c r="O131" s="155"/>
      <c r="P131" s="156"/>
      <c r="Q131" s="156"/>
      <c r="R131" s="152"/>
      <c r="S131" s="152"/>
      <c r="T131" s="152"/>
      <c r="U131" s="152"/>
      <c r="V131" s="157">
        <v>1500000</v>
      </c>
    </row>
    <row r="132" spans="1:22" ht="24" customHeight="1" thickBot="1">
      <c r="A132" s="240"/>
      <c r="B132" s="240"/>
      <c r="C132" s="241"/>
      <c r="D132" s="711" t="s">
        <v>208</v>
      </c>
      <c r="E132" s="762">
        <f>V132/1000</f>
        <v>1500</v>
      </c>
      <c r="F132" s="156">
        <f>G132+H132</f>
        <v>4913</v>
      </c>
      <c r="G132" s="293">
        <v>4913</v>
      </c>
      <c r="H132" s="405">
        <v>0</v>
      </c>
      <c r="I132" s="281">
        <v>4913</v>
      </c>
      <c r="J132" s="633" ph="1">
        <v>3000</v>
      </c>
      <c r="K132" s="157">
        <f t="shared" si="13"/>
        <v>-1500</v>
      </c>
      <c r="L132" s="243">
        <f>E132/J132</f>
        <v>0.5</v>
      </c>
      <c r="M132" s="193" t="s">
        <v>292</v>
      </c>
      <c r="N132" s="175"/>
      <c r="O132" s="155"/>
      <c r="P132" s="156"/>
      <c r="Q132" s="156"/>
      <c r="R132" s="152"/>
      <c r="S132" s="148"/>
      <c r="T132" s="156"/>
      <c r="U132" s="156"/>
      <c r="V132" s="157">
        <v>1500000</v>
      </c>
    </row>
    <row r="133" spans="1:22">
      <c r="D133" s="100"/>
    </row>
    <row r="134" spans="1:22" ht="21">
      <c r="J134" s="642" ph="1"/>
    </row>
  </sheetData>
  <mergeCells count="31">
    <mergeCell ref="K3:L3"/>
    <mergeCell ref="M3:V4"/>
    <mergeCell ref="I3:J3"/>
    <mergeCell ref="L19:L28"/>
    <mergeCell ref="K19:K28"/>
    <mergeCell ref="J19:J28"/>
    <mergeCell ref="L9:L17"/>
    <mergeCell ref="K9:K17"/>
    <mergeCell ref="J9:J17"/>
    <mergeCell ref="E19:E28"/>
    <mergeCell ref="D19:D28"/>
    <mergeCell ref="C19:C28"/>
    <mergeCell ref="A1:J1"/>
    <mergeCell ref="F2:H2"/>
    <mergeCell ref="F3:H3"/>
    <mergeCell ref="I2:J2"/>
    <mergeCell ref="I9:I17"/>
    <mergeCell ref="I19:I28"/>
    <mergeCell ref="A3:A4"/>
    <mergeCell ref="B3:B4"/>
    <mergeCell ref="C3:C4"/>
    <mergeCell ref="D3:D4"/>
    <mergeCell ref="E9:E17"/>
    <mergeCell ref="D9:D17"/>
    <mergeCell ref="C9:C17"/>
    <mergeCell ref="F9:F17"/>
    <mergeCell ref="G9:G17"/>
    <mergeCell ref="H9:H17"/>
    <mergeCell ref="F19:F28"/>
    <mergeCell ref="G19:G28"/>
    <mergeCell ref="H19:H28"/>
  </mergeCells>
  <phoneticPr fontId="2" type="noConversion"/>
  <printOptions horizontalCentered="1"/>
  <pageMargins left="0.78740157480314965" right="0.59055118110236227" top="0.98425196850393704" bottom="0.78740157480314965" header="0.19685039370078741" footer="0.59055118110236227"/>
  <pageSetup paperSize="9" scale="70" firstPageNumber="4" orientation="landscape" useFirstPageNumber="1" r:id="rId1"/>
  <headerFooter alignWithMargins="0">
    <oddFooter>&amp;C&amp;P
&amp;R울산신나는아동쉼터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I43"/>
  <sheetViews>
    <sheetView view="pageBreakPreview" topLeftCell="A14" zoomScaleNormal="100" zoomScaleSheetLayoutView="100" workbookViewId="0">
      <selection activeCell="G29" sqref="G29"/>
    </sheetView>
  </sheetViews>
  <sheetFormatPr defaultRowHeight="16.5"/>
  <cols>
    <col min="1" max="1" width="6.6640625" style="430" customWidth="1"/>
    <col min="2" max="2" width="7.88671875" style="63" customWidth="1"/>
    <col min="3" max="3" width="15.21875" style="431" bestFit="1" customWidth="1"/>
    <col min="4" max="4" width="9.5546875" style="432" customWidth="1"/>
    <col min="5" max="5" width="9.5546875" style="433" customWidth="1"/>
    <col min="6" max="6" width="10.44140625" style="432" customWidth="1"/>
    <col min="7" max="7" width="43.33203125" style="434" customWidth="1"/>
    <col min="8" max="8" width="40.88671875" style="434" customWidth="1"/>
    <col min="9" max="16384" width="8.88671875" style="435"/>
  </cols>
  <sheetData>
    <row r="1" spans="1:8" s="413" customFormat="1" ht="21.75" customHeight="1">
      <c r="A1" s="889" t="s">
        <v>266</v>
      </c>
      <c r="B1" s="890"/>
      <c r="C1" s="890"/>
      <c r="D1" s="890"/>
      <c r="E1" s="890"/>
      <c r="F1" s="890"/>
      <c r="G1" s="499"/>
      <c r="H1" s="500" t="s">
        <v>21</v>
      </c>
    </row>
    <row r="2" spans="1:8" s="414" customFormat="1" ht="21.75" customHeight="1">
      <c r="A2" s="887" t="s">
        <v>150</v>
      </c>
      <c r="B2" s="888"/>
      <c r="C2" s="878" t="s">
        <v>151</v>
      </c>
      <c r="D2" s="885" t="s">
        <v>152</v>
      </c>
      <c r="E2" s="885"/>
      <c r="F2" s="885"/>
      <c r="G2" s="891" t="s">
        <v>153</v>
      </c>
      <c r="H2" s="884" t="s">
        <v>154</v>
      </c>
    </row>
    <row r="3" spans="1:8" s="414" customFormat="1" ht="21.75" customHeight="1">
      <c r="A3" s="887"/>
      <c r="B3" s="888"/>
      <c r="C3" s="879"/>
      <c r="D3" s="885" t="s">
        <v>155</v>
      </c>
      <c r="E3" s="885" t="s">
        <v>156</v>
      </c>
      <c r="F3" s="885"/>
      <c r="G3" s="891"/>
      <c r="H3" s="884"/>
    </row>
    <row r="4" spans="1:8" s="414" customFormat="1" ht="19.5" customHeight="1">
      <c r="A4" s="887"/>
      <c r="B4" s="888"/>
      <c r="C4" s="880"/>
      <c r="D4" s="886"/>
      <c r="E4" s="415" t="s">
        <v>157</v>
      </c>
      <c r="F4" s="496" t="s">
        <v>158</v>
      </c>
      <c r="G4" s="891"/>
      <c r="H4" s="884"/>
    </row>
    <row r="5" spans="1:8" s="414" customFormat="1" ht="27.75" customHeight="1">
      <c r="A5" s="887" t="s">
        <v>159</v>
      </c>
      <c r="B5" s="888"/>
      <c r="C5" s="888"/>
      <c r="D5" s="416">
        <f>D6+D12+D16+D25+D28+D39</f>
        <v>8628</v>
      </c>
      <c r="E5" s="416">
        <f>E6+E12+E16+E25+E28+E39</f>
        <v>32222</v>
      </c>
      <c r="F5" s="416">
        <f>F6+F12+F16+F25+F28+F33+F39</f>
        <v>32222</v>
      </c>
      <c r="G5" s="495"/>
      <c r="H5" s="501"/>
    </row>
    <row r="6" spans="1:8" s="417" customFormat="1" ht="36" customHeight="1">
      <c r="A6" s="854" t="s">
        <v>160</v>
      </c>
      <c r="B6" s="875" t="s">
        <v>161</v>
      </c>
      <c r="C6" s="875"/>
      <c r="D6" s="604">
        <f>D7+D8+D9+D10+D11</f>
        <v>5549</v>
      </c>
      <c r="E6" s="604">
        <f>E7+E8+E9+E10+E11</f>
        <v>14430</v>
      </c>
      <c r="F6" s="604">
        <f>F7+F8+F9+F10+F11</f>
        <v>14430</v>
      </c>
      <c r="G6" s="605"/>
      <c r="H6" s="606"/>
    </row>
    <row r="7" spans="1:8" s="421" customFormat="1" ht="71.25" customHeight="1">
      <c r="A7" s="855"/>
      <c r="B7" s="878" t="s">
        <v>238</v>
      </c>
      <c r="C7" s="441" t="s">
        <v>225</v>
      </c>
      <c r="D7" s="494">
        <v>1825</v>
      </c>
      <c r="E7" s="418"/>
      <c r="F7" s="419"/>
      <c r="G7" s="420" t="s">
        <v>224</v>
      </c>
      <c r="H7" s="502" t="s">
        <v>162</v>
      </c>
    </row>
    <row r="8" spans="1:8" s="421" customFormat="1" ht="71.25" customHeight="1">
      <c r="A8" s="855"/>
      <c r="B8" s="879"/>
      <c r="C8" s="441" t="s">
        <v>226</v>
      </c>
      <c r="D8" s="494">
        <v>1825</v>
      </c>
      <c r="E8" s="418">
        <v>180</v>
      </c>
      <c r="F8" s="418">
        <v>180</v>
      </c>
      <c r="G8" s="420" t="s">
        <v>233</v>
      </c>
      <c r="H8" s="881" t="s">
        <v>227</v>
      </c>
    </row>
    <row r="9" spans="1:8" s="414" customFormat="1" ht="71.25" customHeight="1">
      <c r="A9" s="855"/>
      <c r="B9" s="879"/>
      <c r="C9" s="441" t="s">
        <v>163</v>
      </c>
      <c r="D9" s="494">
        <v>60</v>
      </c>
      <c r="E9" s="418">
        <v>300</v>
      </c>
      <c r="F9" s="418">
        <v>300</v>
      </c>
      <c r="G9" s="420" t="s">
        <v>232</v>
      </c>
      <c r="H9" s="882"/>
    </row>
    <row r="10" spans="1:8" s="414" customFormat="1" ht="71.25" customHeight="1">
      <c r="A10" s="855"/>
      <c r="B10" s="879"/>
      <c r="C10" s="497" t="s">
        <v>230</v>
      </c>
      <c r="D10" s="422">
        <v>14</v>
      </c>
      <c r="E10" s="423">
        <v>1950</v>
      </c>
      <c r="F10" s="423">
        <v>1950</v>
      </c>
      <c r="G10" s="420" t="s">
        <v>231</v>
      </c>
      <c r="H10" s="882"/>
    </row>
    <row r="11" spans="1:8" s="414" customFormat="1" ht="71.25" customHeight="1">
      <c r="A11" s="874"/>
      <c r="B11" s="880"/>
      <c r="C11" s="497" t="s">
        <v>228</v>
      </c>
      <c r="D11" s="422">
        <v>1825</v>
      </c>
      <c r="E11" s="423">
        <v>12000</v>
      </c>
      <c r="F11" s="423">
        <v>12000</v>
      </c>
      <c r="G11" s="420" t="s">
        <v>229</v>
      </c>
      <c r="H11" s="883"/>
    </row>
    <row r="12" spans="1:8" s="417" customFormat="1" ht="28.5" customHeight="1">
      <c r="A12" s="503"/>
      <c r="B12" s="876" t="s">
        <v>164</v>
      </c>
      <c r="C12" s="876"/>
      <c r="D12" s="607">
        <f>D13+D14+D15</f>
        <v>66</v>
      </c>
      <c r="E12" s="608">
        <f>E13+E14+E15</f>
        <v>1361</v>
      </c>
      <c r="F12" s="608">
        <f>F13+F14+F15</f>
        <v>1361</v>
      </c>
      <c r="G12" s="609"/>
      <c r="H12" s="610"/>
    </row>
    <row r="13" spans="1:8" s="414" customFormat="1" ht="71.25" customHeight="1">
      <c r="A13" s="855" t="s">
        <v>330</v>
      </c>
      <c r="B13" s="853" t="s">
        <v>237</v>
      </c>
      <c r="C13" s="497" t="s">
        <v>165</v>
      </c>
      <c r="D13" s="422">
        <v>21</v>
      </c>
      <c r="E13" s="423">
        <v>300</v>
      </c>
      <c r="F13" s="424">
        <v>300</v>
      </c>
      <c r="G13" s="420" t="s">
        <v>234</v>
      </c>
      <c r="H13" s="502" t="s">
        <v>166</v>
      </c>
    </row>
    <row r="14" spans="1:8" s="414" customFormat="1" ht="72" customHeight="1">
      <c r="A14" s="855"/>
      <c r="B14" s="853"/>
      <c r="C14" s="497" t="s">
        <v>167</v>
      </c>
      <c r="D14" s="422">
        <v>9</v>
      </c>
      <c r="E14" s="423">
        <v>540</v>
      </c>
      <c r="F14" s="425">
        <v>540</v>
      </c>
      <c r="G14" s="420" t="s">
        <v>235</v>
      </c>
      <c r="H14" s="877" t="s">
        <v>168</v>
      </c>
    </row>
    <row r="15" spans="1:8" s="414" customFormat="1" ht="72" customHeight="1">
      <c r="A15" s="874"/>
      <c r="B15" s="853"/>
      <c r="C15" s="497" t="s">
        <v>169</v>
      </c>
      <c r="D15" s="422">
        <v>36</v>
      </c>
      <c r="E15" s="423">
        <v>521</v>
      </c>
      <c r="F15" s="425">
        <v>521</v>
      </c>
      <c r="G15" s="420" t="s">
        <v>236</v>
      </c>
      <c r="H15" s="877"/>
    </row>
    <row r="16" spans="1:8" s="417" customFormat="1" ht="28.5" customHeight="1">
      <c r="A16" s="854" t="s">
        <v>170</v>
      </c>
      <c r="B16" s="875" t="s">
        <v>171</v>
      </c>
      <c r="C16" s="875"/>
      <c r="D16" s="604">
        <f>D17+D18+D19+D20+D23+D24</f>
        <v>2616</v>
      </c>
      <c r="E16" s="604">
        <f>E17+E18+E19+E20+E23+E24</f>
        <v>14281</v>
      </c>
      <c r="F16" s="604">
        <f>F17+F18+F19+F20+F23+F24</f>
        <v>14281</v>
      </c>
      <c r="G16" s="605"/>
      <c r="H16" s="606"/>
    </row>
    <row r="17" spans="1:9" s="414" customFormat="1" ht="72" customHeight="1">
      <c r="A17" s="855"/>
      <c r="B17" s="840" t="s">
        <v>172</v>
      </c>
      <c r="C17" s="497" t="s">
        <v>239</v>
      </c>
      <c r="D17" s="426">
        <v>144</v>
      </c>
      <c r="E17" s="427">
        <v>1040</v>
      </c>
      <c r="F17" s="427">
        <v>1040</v>
      </c>
      <c r="G17" s="420" t="s">
        <v>325</v>
      </c>
      <c r="H17" s="502" t="s">
        <v>173</v>
      </c>
    </row>
    <row r="18" spans="1:9" s="414" customFormat="1" ht="72" customHeight="1">
      <c r="A18" s="855"/>
      <c r="B18" s="873"/>
      <c r="C18" s="497" t="s">
        <v>254</v>
      </c>
      <c r="D18" s="426">
        <v>24</v>
      </c>
      <c r="E18" s="427">
        <v>5837</v>
      </c>
      <c r="F18" s="427">
        <v>5837</v>
      </c>
      <c r="G18" s="420" t="s">
        <v>326</v>
      </c>
      <c r="H18" s="502" t="s">
        <v>174</v>
      </c>
    </row>
    <row r="19" spans="1:9" s="414" customFormat="1" ht="93.75" customHeight="1">
      <c r="A19" s="874"/>
      <c r="B19" s="841"/>
      <c r="C19" s="497" t="s">
        <v>278</v>
      </c>
      <c r="D19" s="426">
        <v>288</v>
      </c>
      <c r="E19" s="427">
        <v>6720</v>
      </c>
      <c r="F19" s="427">
        <v>6720</v>
      </c>
      <c r="G19" s="420" t="s">
        <v>240</v>
      </c>
      <c r="H19" s="502" t="s">
        <v>175</v>
      </c>
    </row>
    <row r="20" spans="1:9" s="414" customFormat="1" ht="63" customHeight="1">
      <c r="A20" s="855" t="s">
        <v>331</v>
      </c>
      <c r="B20" s="840" t="s">
        <v>332</v>
      </c>
      <c r="C20" s="840" t="s">
        <v>241</v>
      </c>
      <c r="D20" s="849">
        <v>1825</v>
      </c>
      <c r="E20" s="836"/>
      <c r="F20" s="836"/>
      <c r="G20" s="845" t="s">
        <v>176</v>
      </c>
      <c r="H20" s="842" t="s">
        <v>177</v>
      </c>
    </row>
    <row r="21" spans="1:9" s="414" customFormat="1" ht="19.5" hidden="1" customHeight="1">
      <c r="A21" s="855"/>
      <c r="B21" s="873"/>
      <c r="C21" s="873"/>
      <c r="D21" s="850"/>
      <c r="E21" s="848"/>
      <c r="F21" s="848"/>
      <c r="G21" s="846"/>
      <c r="H21" s="843"/>
    </row>
    <row r="22" spans="1:9" s="414" customFormat="1" ht="22.5" hidden="1" customHeight="1">
      <c r="A22" s="855"/>
      <c r="B22" s="873"/>
      <c r="C22" s="841"/>
      <c r="D22" s="851"/>
      <c r="E22" s="837"/>
      <c r="F22" s="837"/>
      <c r="G22" s="847"/>
      <c r="H22" s="844"/>
    </row>
    <row r="23" spans="1:9" s="414" customFormat="1" ht="148.5" customHeight="1">
      <c r="A23" s="855"/>
      <c r="B23" s="873"/>
      <c r="C23" s="497" t="s">
        <v>243</v>
      </c>
      <c r="D23" s="426">
        <v>95</v>
      </c>
      <c r="E23" s="428">
        <v>264</v>
      </c>
      <c r="F23" s="428">
        <v>264</v>
      </c>
      <c r="G23" s="420" t="s">
        <v>242</v>
      </c>
      <c r="H23" s="502" t="s">
        <v>178</v>
      </c>
    </row>
    <row r="24" spans="1:9" s="414" customFormat="1" ht="72" customHeight="1">
      <c r="A24" s="874"/>
      <c r="B24" s="841"/>
      <c r="C24" s="497" t="s">
        <v>248</v>
      </c>
      <c r="D24" s="426">
        <v>240</v>
      </c>
      <c r="E24" s="428">
        <v>420</v>
      </c>
      <c r="F24" s="428">
        <v>420</v>
      </c>
      <c r="G24" s="420" t="s">
        <v>249</v>
      </c>
      <c r="H24" s="502" t="s">
        <v>250</v>
      </c>
    </row>
    <row r="25" spans="1:9" s="417" customFormat="1" ht="26.25" customHeight="1">
      <c r="A25" s="504"/>
      <c r="B25" s="852" t="s">
        <v>223</v>
      </c>
      <c r="C25" s="852"/>
      <c r="D25" s="604">
        <f>D26+D27</f>
        <v>78</v>
      </c>
      <c r="E25" s="604">
        <f>E26+E27</f>
        <v>690</v>
      </c>
      <c r="F25" s="604">
        <f>F26+F27</f>
        <v>690</v>
      </c>
      <c r="G25" s="611"/>
      <c r="H25" s="612"/>
    </row>
    <row r="26" spans="1:9" s="414" customFormat="1" ht="73.5" customHeight="1">
      <c r="A26" s="854" t="s">
        <v>244</v>
      </c>
      <c r="B26" s="853" t="s">
        <v>267</v>
      </c>
      <c r="C26" s="497" t="s">
        <v>245</v>
      </c>
      <c r="D26" s="426">
        <v>18</v>
      </c>
      <c r="E26" s="427">
        <v>450</v>
      </c>
      <c r="F26" s="427">
        <v>450</v>
      </c>
      <c r="G26" s="420" t="s">
        <v>246</v>
      </c>
      <c r="H26" s="502" t="s">
        <v>247</v>
      </c>
      <c r="I26" s="498"/>
    </row>
    <row r="27" spans="1:9" s="414" customFormat="1" ht="69.75" customHeight="1">
      <c r="A27" s="874"/>
      <c r="B27" s="853"/>
      <c r="C27" s="497" t="s">
        <v>251</v>
      </c>
      <c r="D27" s="426">
        <v>60</v>
      </c>
      <c r="E27" s="427">
        <v>240</v>
      </c>
      <c r="F27" s="427">
        <v>240</v>
      </c>
      <c r="G27" s="420" t="s">
        <v>252</v>
      </c>
      <c r="H27" s="502" t="s">
        <v>253</v>
      </c>
      <c r="I27" s="498"/>
    </row>
    <row r="28" spans="1:9" s="417" customFormat="1" ht="24" customHeight="1">
      <c r="A28" s="860" t="s">
        <v>179</v>
      </c>
      <c r="B28" s="852" t="s">
        <v>180</v>
      </c>
      <c r="C28" s="852"/>
      <c r="D28" s="604">
        <f>D29+D30+D31+D32</f>
        <v>144</v>
      </c>
      <c r="E28" s="604">
        <f>E29+E30+E31+E32</f>
        <v>0</v>
      </c>
      <c r="F28" s="604">
        <v>0</v>
      </c>
      <c r="G28" s="611"/>
      <c r="H28" s="611"/>
    </row>
    <row r="29" spans="1:9" s="414" customFormat="1" ht="78" customHeight="1">
      <c r="A29" s="861"/>
      <c r="B29" s="840" t="s">
        <v>265</v>
      </c>
      <c r="C29" s="522" t="s">
        <v>181</v>
      </c>
      <c r="D29" s="426">
        <v>24</v>
      </c>
      <c r="E29" s="427">
        <v>0</v>
      </c>
      <c r="F29" s="427">
        <v>0</v>
      </c>
      <c r="G29" s="420" t="s">
        <v>182</v>
      </c>
      <c r="H29" s="615" t="s">
        <v>183</v>
      </c>
    </row>
    <row r="30" spans="1:9" s="414" customFormat="1" ht="89.25" customHeight="1">
      <c r="A30" s="861"/>
      <c r="B30" s="873"/>
      <c r="C30" s="522" t="s">
        <v>184</v>
      </c>
      <c r="D30" s="426">
        <v>75</v>
      </c>
      <c r="E30" s="427">
        <v>0</v>
      </c>
      <c r="F30" s="427">
        <v>0</v>
      </c>
      <c r="G30" s="420" t="s">
        <v>185</v>
      </c>
      <c r="H30" s="859" t="s">
        <v>186</v>
      </c>
    </row>
    <row r="31" spans="1:9" s="414" customFormat="1" ht="87" customHeight="1">
      <c r="A31" s="861"/>
      <c r="B31" s="873"/>
      <c r="C31" s="840" t="s">
        <v>187</v>
      </c>
      <c r="D31" s="838">
        <v>45</v>
      </c>
      <c r="E31" s="836">
        <v>0</v>
      </c>
      <c r="F31" s="836">
        <v>0</v>
      </c>
      <c r="G31" s="845" t="s">
        <v>255</v>
      </c>
      <c r="H31" s="859"/>
    </row>
    <row r="32" spans="1:9" s="414" customFormat="1" ht="0.75" customHeight="1">
      <c r="A32" s="862"/>
      <c r="B32" s="841"/>
      <c r="C32" s="841"/>
      <c r="D32" s="839"/>
      <c r="E32" s="837"/>
      <c r="F32" s="837"/>
      <c r="G32" s="847"/>
      <c r="H32" s="859"/>
    </row>
    <row r="33" spans="1:8" s="417" customFormat="1" ht="23.25" customHeight="1">
      <c r="A33" s="860" t="s">
        <v>256</v>
      </c>
      <c r="B33" s="852" t="s">
        <v>188</v>
      </c>
      <c r="C33" s="852"/>
      <c r="D33" s="613">
        <f>D34+D35+D36</f>
        <v>540</v>
      </c>
      <c r="E33" s="604">
        <v>0</v>
      </c>
      <c r="F33" s="604">
        <v>0</v>
      </c>
      <c r="G33" s="611"/>
      <c r="H33" s="611"/>
    </row>
    <row r="34" spans="1:8" s="414" customFormat="1" ht="53.25" customHeight="1">
      <c r="A34" s="861"/>
      <c r="B34" s="863" t="s">
        <v>257</v>
      </c>
      <c r="C34" s="522" t="s">
        <v>189</v>
      </c>
      <c r="D34" s="426">
        <v>240</v>
      </c>
      <c r="E34" s="427">
        <v>0</v>
      </c>
      <c r="F34" s="427">
        <v>0</v>
      </c>
      <c r="G34" s="420" t="s">
        <v>258</v>
      </c>
      <c r="H34" s="614" t="s">
        <v>190</v>
      </c>
    </row>
    <row r="35" spans="1:8" s="414" customFormat="1" ht="61.5" customHeight="1">
      <c r="A35" s="861"/>
      <c r="B35" s="864"/>
      <c r="C35" s="522" t="s">
        <v>260</v>
      </c>
      <c r="D35" s="426">
        <v>240</v>
      </c>
      <c r="E35" s="427">
        <v>0</v>
      </c>
      <c r="F35" s="427">
        <v>0</v>
      </c>
      <c r="G35" s="420" t="s">
        <v>261</v>
      </c>
      <c r="H35" s="866" t="s">
        <v>268</v>
      </c>
    </row>
    <row r="36" spans="1:8" s="414" customFormat="1" ht="52.5" customHeight="1">
      <c r="A36" s="861"/>
      <c r="B36" s="864"/>
      <c r="C36" s="870" t="s">
        <v>191</v>
      </c>
      <c r="D36" s="838">
        <v>60</v>
      </c>
      <c r="E36" s="836">
        <v>0</v>
      </c>
      <c r="F36" s="836">
        <v>0</v>
      </c>
      <c r="G36" s="845" t="s">
        <v>259</v>
      </c>
      <c r="H36" s="867"/>
    </row>
    <row r="37" spans="1:8" s="414" customFormat="1" ht="73.5" hidden="1" customHeight="1">
      <c r="A37" s="861"/>
      <c r="B37" s="864"/>
      <c r="C37" s="871"/>
      <c r="D37" s="869"/>
      <c r="E37" s="848"/>
      <c r="F37" s="848"/>
      <c r="G37" s="846"/>
      <c r="H37" s="867"/>
    </row>
    <row r="38" spans="1:8" s="414" customFormat="1" ht="85.5" hidden="1" customHeight="1">
      <c r="A38" s="862"/>
      <c r="B38" s="865"/>
      <c r="C38" s="872"/>
      <c r="D38" s="839"/>
      <c r="E38" s="837"/>
      <c r="F38" s="837"/>
      <c r="G38" s="847"/>
      <c r="H38" s="868"/>
    </row>
    <row r="39" spans="1:8" s="417" customFormat="1" ht="27" customHeight="1">
      <c r="A39" s="854" t="s">
        <v>264</v>
      </c>
      <c r="B39" s="852" t="s">
        <v>269</v>
      </c>
      <c r="C39" s="852"/>
      <c r="D39" s="613">
        <f>D40+D41+D42+D43</f>
        <v>175</v>
      </c>
      <c r="E39" s="613">
        <f>E40+E41+E42+E43</f>
        <v>1460</v>
      </c>
      <c r="F39" s="613">
        <f>F40+F41+F42+F43</f>
        <v>1460</v>
      </c>
      <c r="G39" s="611"/>
      <c r="H39" s="612"/>
    </row>
    <row r="40" spans="1:8" s="414" customFormat="1" ht="73.5" customHeight="1">
      <c r="A40" s="855"/>
      <c r="B40" s="857" t="s">
        <v>264</v>
      </c>
      <c r="C40" s="442" t="s">
        <v>117</v>
      </c>
      <c r="D40" s="429">
        <v>120</v>
      </c>
      <c r="E40" s="443">
        <v>150</v>
      </c>
      <c r="F40" s="444">
        <v>150</v>
      </c>
      <c r="G40" s="420" t="s">
        <v>327</v>
      </c>
      <c r="H40" s="523" t="s">
        <v>192</v>
      </c>
    </row>
    <row r="41" spans="1:8" s="414" customFormat="1" ht="71.25" customHeight="1">
      <c r="A41" s="855"/>
      <c r="B41" s="857"/>
      <c r="C41" s="442" t="s">
        <v>193</v>
      </c>
      <c r="D41" s="429">
        <v>36</v>
      </c>
      <c r="E41" s="443">
        <v>150</v>
      </c>
      <c r="F41" s="444">
        <v>150</v>
      </c>
      <c r="G41" s="420" t="s">
        <v>328</v>
      </c>
      <c r="H41" s="523" t="s">
        <v>194</v>
      </c>
    </row>
    <row r="42" spans="1:8" s="414" customFormat="1" ht="71.25" customHeight="1">
      <c r="A42" s="855"/>
      <c r="B42" s="857"/>
      <c r="C42" s="442" t="s">
        <v>262</v>
      </c>
      <c r="D42" s="429">
        <v>9</v>
      </c>
      <c r="E42" s="443">
        <v>760</v>
      </c>
      <c r="F42" s="443">
        <v>760</v>
      </c>
      <c r="G42" s="420" t="s">
        <v>329</v>
      </c>
      <c r="H42" s="523" t="s">
        <v>263</v>
      </c>
    </row>
    <row r="43" spans="1:8" s="414" customFormat="1" ht="67.5" customHeight="1" thickBot="1">
      <c r="A43" s="856"/>
      <c r="B43" s="858"/>
      <c r="C43" s="505" t="s">
        <v>209</v>
      </c>
      <c r="D43" s="506">
        <v>10</v>
      </c>
      <c r="E43" s="507">
        <v>400</v>
      </c>
      <c r="F43" s="508">
        <v>400</v>
      </c>
      <c r="G43" s="509" t="s">
        <v>210</v>
      </c>
      <c r="H43" s="510" t="s">
        <v>211</v>
      </c>
    </row>
  </sheetData>
  <mergeCells count="52">
    <mergeCell ref="A1:F1"/>
    <mergeCell ref="A2:B4"/>
    <mergeCell ref="C2:C4"/>
    <mergeCell ref="D2:F2"/>
    <mergeCell ref="G2:G4"/>
    <mergeCell ref="H2:H4"/>
    <mergeCell ref="D3:D4"/>
    <mergeCell ref="E3:F3"/>
    <mergeCell ref="A5:C5"/>
    <mergeCell ref="B6:C6"/>
    <mergeCell ref="A6:A11"/>
    <mergeCell ref="B12:C12"/>
    <mergeCell ref="B13:B15"/>
    <mergeCell ref="H14:H15"/>
    <mergeCell ref="B7:B11"/>
    <mergeCell ref="H8:H11"/>
    <mergeCell ref="A13:A15"/>
    <mergeCell ref="A28:A32"/>
    <mergeCell ref="B28:C28"/>
    <mergeCell ref="C20:C22"/>
    <mergeCell ref="A26:A27"/>
    <mergeCell ref="B16:C16"/>
    <mergeCell ref="A16:A19"/>
    <mergeCell ref="A20:A24"/>
    <mergeCell ref="B17:B19"/>
    <mergeCell ref="B20:B24"/>
    <mergeCell ref="A39:A43"/>
    <mergeCell ref="B39:C39"/>
    <mergeCell ref="B40:B43"/>
    <mergeCell ref="H30:H32"/>
    <mergeCell ref="A33:A38"/>
    <mergeCell ref="B33:C33"/>
    <mergeCell ref="B34:B38"/>
    <mergeCell ref="H35:H38"/>
    <mergeCell ref="G36:G38"/>
    <mergeCell ref="F36:F38"/>
    <mergeCell ref="E36:E38"/>
    <mergeCell ref="D36:D38"/>
    <mergeCell ref="C36:C38"/>
    <mergeCell ref="B29:B32"/>
    <mergeCell ref="G31:G32"/>
    <mergeCell ref="F31:F32"/>
    <mergeCell ref="E31:E32"/>
    <mergeCell ref="D31:D32"/>
    <mergeCell ref="C31:C32"/>
    <mergeCell ref="H20:H22"/>
    <mergeCell ref="G20:G22"/>
    <mergeCell ref="F20:F22"/>
    <mergeCell ref="E20:E22"/>
    <mergeCell ref="D20:D22"/>
    <mergeCell ref="B25:C25"/>
    <mergeCell ref="B26:B27"/>
  </mergeCells>
  <phoneticPr fontId="2" type="noConversion"/>
  <printOptions horizontalCentered="1"/>
  <pageMargins left="0.39370078740157483" right="0.59055118110236227" top="0.78740157480314965" bottom="0.55118110236220474" header="0.39370078740157483" footer="0.39370078740157483"/>
  <pageSetup paperSize="9" scale="82" firstPageNumber="8" fitToHeight="0" orientation="landscape" useFirstPageNumber="1" r:id="rId1"/>
  <headerFooter alignWithMargins="0">
    <oddFooter xml:space="preserve">&amp;C&amp;P&amp;R울산신나는아동쉼터
</oddFooter>
  </headerFooter>
  <rowBreaks count="4" manualBreakCount="4">
    <brk id="11" max="7" man="1"/>
    <brk id="19" max="7" man="1"/>
    <brk id="27" max="7" man="1"/>
    <brk id="36" max="7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12"/>
  <sheetViews>
    <sheetView workbookViewId="0">
      <selection activeCell="F19" sqref="F19"/>
    </sheetView>
  </sheetViews>
  <sheetFormatPr defaultRowHeight="13.5"/>
  <sheetData>
    <row r="2" spans="1:1" s="511" customFormat="1" ht="18.75">
      <c r="A2" s="511" t="s">
        <v>333</v>
      </c>
    </row>
    <row r="3" spans="1:1" s="511" customFormat="1" ht="18.75">
      <c r="A3" s="511" t="s">
        <v>334</v>
      </c>
    </row>
    <row r="4" spans="1:1" s="511" customFormat="1" ht="18.75">
      <c r="A4" s="511" t="s">
        <v>335</v>
      </c>
    </row>
    <row r="5" spans="1:1" s="511" customFormat="1" ht="18.75">
      <c r="A5" s="511" t="s">
        <v>336</v>
      </c>
    </row>
    <row r="6" spans="1:1" s="511" customFormat="1" ht="18.75">
      <c r="A6" s="511" t="s">
        <v>337</v>
      </c>
    </row>
    <row r="7" spans="1:1" s="511" customFormat="1" ht="18.75"/>
    <row r="8" spans="1:1" s="511" customFormat="1" ht="18.75">
      <c r="A8" s="511" t="s">
        <v>338</v>
      </c>
    </row>
    <row r="9" spans="1:1" s="511" customFormat="1" ht="18.75">
      <c r="A9" s="511" t="s">
        <v>339</v>
      </c>
    </row>
    <row r="10" spans="1:1" s="511" customFormat="1" ht="18.75">
      <c r="A10" s="511" t="s">
        <v>340</v>
      </c>
    </row>
    <row r="11" spans="1:1" s="511" customFormat="1" ht="18.75">
      <c r="A11" s="511" t="s">
        <v>341</v>
      </c>
    </row>
    <row r="12" spans="1:1" s="511" customFormat="1" ht="18.75">
      <c r="A12" s="511" t="s">
        <v>342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7</vt:i4>
      </vt:variant>
    </vt:vector>
  </HeadingPairs>
  <TitlesOfParts>
    <vt:vector size="12" baseType="lpstr">
      <vt:lpstr>15총괄</vt:lpstr>
      <vt:lpstr>15세입</vt:lpstr>
      <vt:lpstr>15세출</vt:lpstr>
      <vt:lpstr>2015사업계획서</vt:lpstr>
      <vt:lpstr>예산편성 주요내용</vt:lpstr>
      <vt:lpstr>'15세입'!Print_Area</vt:lpstr>
      <vt:lpstr>'15세출'!Print_Area</vt:lpstr>
      <vt:lpstr>'15총괄'!Print_Area</vt:lpstr>
      <vt:lpstr>'2015사업계획서'!Print_Area</vt:lpstr>
      <vt:lpstr>'15세입'!Print_Titles</vt:lpstr>
      <vt:lpstr>'15세출'!Print_Titles</vt:lpstr>
      <vt:lpstr>'2015사업계획서'!Print_Titles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win98</dc:creator>
  <cp:lastModifiedBy>owner</cp:lastModifiedBy>
  <cp:lastPrinted>2014-11-14T09:52:39Z</cp:lastPrinted>
  <dcterms:created xsi:type="dcterms:W3CDTF">2001-10-22T06:15:02Z</dcterms:created>
  <dcterms:modified xsi:type="dcterms:W3CDTF">2014-12-17T06:58:48Z</dcterms:modified>
</cp:coreProperties>
</file>