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1155" windowWidth="9495" windowHeight="5190" tabRatio="619"/>
  </bookViews>
  <sheets>
    <sheet name="총괄" sheetId="14" r:id="rId1"/>
    <sheet name="15세입" sheetId="12" r:id="rId2"/>
    <sheet name="15세출" sheetId="11" r:id="rId3"/>
    <sheet name="요약서" sheetId="15" r:id="rId4"/>
    <sheet name="2015사업계획서" sheetId="17" r:id="rId5"/>
  </sheets>
  <definedNames>
    <definedName name="_xlnm.Print_Area" localSheetId="1">'15세입'!$A$1:$R$45</definedName>
    <definedName name="_xlnm.Print_Area" localSheetId="2">'15세출'!$A$1:$U$132</definedName>
    <definedName name="_xlnm.Print_Area" localSheetId="4">'2015사업계획서'!$A$1:$H$43</definedName>
    <definedName name="_xlnm.Print_Titles" localSheetId="1">'15세입'!$1:$4</definedName>
    <definedName name="_xlnm.Print_Titles" localSheetId="2">'15세출'!$1:$4</definedName>
    <definedName name="_xlnm.Print_Titles" localSheetId="4">'2015사업계획서'!$1:$4</definedName>
    <definedName name="_xlnm.Print_Titles" localSheetId="0">총괄!$4:$6</definedName>
  </definedNames>
  <calcPr calcId="144525"/>
</workbook>
</file>

<file path=xl/calcChain.xml><?xml version="1.0" encoding="utf-8"?>
<calcChain xmlns="http://schemas.openxmlformats.org/spreadsheetml/2006/main">
  <c r="K127" i="11" l="1"/>
  <c r="J127" i="11"/>
  <c r="R18" i="12" l="1"/>
  <c r="G9" i="15" l="1"/>
  <c r="F8" i="15"/>
  <c r="U29" i="11"/>
  <c r="U28" i="11"/>
  <c r="J50" i="15"/>
  <c r="H21" i="15"/>
  <c r="I98" i="11"/>
  <c r="J94" i="11" l="1"/>
  <c r="U80" i="11"/>
  <c r="F42" i="17" l="1"/>
  <c r="F39" i="17"/>
  <c r="E39" i="17"/>
  <c r="D39" i="17"/>
  <c r="D33" i="17"/>
  <c r="F29" i="17"/>
  <c r="F28" i="17"/>
  <c r="E28" i="17"/>
  <c r="D28" i="17"/>
  <c r="F25" i="17"/>
  <c r="E25" i="17"/>
  <c r="D25" i="17"/>
  <c r="F20" i="17"/>
  <c r="F19" i="17"/>
  <c r="F16" i="17"/>
  <c r="E16" i="17"/>
  <c r="D16" i="17"/>
  <c r="F12" i="17"/>
  <c r="E12" i="17"/>
  <c r="D12" i="17"/>
  <c r="F6" i="17"/>
  <c r="E6" i="17"/>
  <c r="D6" i="17"/>
  <c r="D5" i="17" s="1"/>
  <c r="F5" i="17" l="1"/>
  <c r="E5" i="17"/>
  <c r="U71" i="11"/>
  <c r="J41" i="15"/>
  <c r="I41" i="15"/>
  <c r="G41" i="15"/>
  <c r="F41" i="15"/>
  <c r="D41" i="15"/>
  <c r="C41" i="15"/>
  <c r="U72" i="11"/>
  <c r="E50" i="15"/>
  <c r="E49" i="15"/>
  <c r="E47" i="15"/>
  <c r="E45" i="15"/>
  <c r="E44" i="15"/>
  <c r="E43" i="15"/>
  <c r="E42" i="15"/>
  <c r="E40" i="15"/>
  <c r="E39" i="15"/>
  <c r="E38" i="15"/>
  <c r="E37" i="15"/>
  <c r="E35" i="15"/>
  <c r="E34" i="15"/>
  <c r="E33" i="15"/>
  <c r="E32" i="15"/>
  <c r="E26" i="15"/>
  <c r="E25" i="15"/>
  <c r="E21" i="15"/>
  <c r="E20" i="15"/>
  <c r="E19" i="15"/>
  <c r="E18" i="15"/>
  <c r="E12" i="15"/>
  <c r="E11" i="15"/>
  <c r="E10" i="15"/>
  <c r="E9" i="15"/>
  <c r="E8" i="15"/>
  <c r="E7" i="15"/>
  <c r="D17" i="15"/>
  <c r="D30" i="15"/>
  <c r="C30" i="15"/>
  <c r="J17" i="15"/>
  <c r="I17" i="15"/>
  <c r="H17" i="15"/>
  <c r="G17" i="15"/>
  <c r="C17" i="15"/>
  <c r="J6" i="15"/>
  <c r="I6" i="15"/>
  <c r="H6" i="15"/>
  <c r="D6" i="15"/>
  <c r="C6" i="15"/>
  <c r="U26" i="11"/>
  <c r="J46" i="15"/>
  <c r="I46" i="15"/>
  <c r="H46" i="15"/>
  <c r="G46" i="15"/>
  <c r="F46" i="15"/>
  <c r="D46" i="15"/>
  <c r="C46" i="15"/>
  <c r="H44" i="15"/>
  <c r="H41" i="15" s="1"/>
  <c r="F40" i="15"/>
  <c r="F36" i="15" s="1"/>
  <c r="J36" i="15"/>
  <c r="I36" i="15"/>
  <c r="H36" i="15"/>
  <c r="G36" i="15"/>
  <c r="D36" i="15"/>
  <c r="C36" i="15"/>
  <c r="F31" i="15"/>
  <c r="F30" i="15" s="1"/>
  <c r="J30" i="15"/>
  <c r="I30" i="15"/>
  <c r="I29" i="15" s="1"/>
  <c r="H30" i="15"/>
  <c r="G30" i="15"/>
  <c r="J24" i="15"/>
  <c r="I24" i="15"/>
  <c r="H24" i="15"/>
  <c r="G24" i="15"/>
  <c r="G13" i="15" s="1"/>
  <c r="F24" i="15"/>
  <c r="D24" i="15"/>
  <c r="C24" i="15"/>
  <c r="F19" i="15"/>
  <c r="F18" i="15"/>
  <c r="F17" i="15" s="1"/>
  <c r="J14" i="15"/>
  <c r="I14" i="15"/>
  <c r="H14" i="15"/>
  <c r="F14" i="15"/>
  <c r="C14" i="15"/>
  <c r="G10" i="15"/>
  <c r="F7" i="15"/>
  <c r="F6" i="15" s="1"/>
  <c r="E46" i="15" l="1"/>
  <c r="J29" i="15"/>
  <c r="F29" i="15"/>
  <c r="G29" i="15"/>
  <c r="J13" i="15"/>
  <c r="J5" i="15" s="1"/>
  <c r="E24" i="15"/>
  <c r="D29" i="15"/>
  <c r="E6" i="15"/>
  <c r="E30" i="15"/>
  <c r="E41" i="15"/>
  <c r="H29" i="15"/>
  <c r="E17" i="15"/>
  <c r="E36" i="15"/>
  <c r="D13" i="15"/>
  <c r="I13" i="15"/>
  <c r="H13" i="15"/>
  <c r="H5" i="15" s="1"/>
  <c r="F13" i="15"/>
  <c r="G6" i="15"/>
  <c r="C29" i="15"/>
  <c r="C13" i="15"/>
  <c r="H37" i="14"/>
  <c r="H36" i="14"/>
  <c r="G36" i="14"/>
  <c r="H35" i="14"/>
  <c r="G35" i="14"/>
  <c r="U123" i="11"/>
  <c r="K125" i="11"/>
  <c r="K124" i="11" s="1"/>
  <c r="J125" i="11"/>
  <c r="J123" i="11" s="1"/>
  <c r="I123" i="11"/>
  <c r="H34" i="14" s="1"/>
  <c r="G34" i="14"/>
  <c r="I124" i="11"/>
  <c r="H29" i="14"/>
  <c r="G29" i="14"/>
  <c r="H28" i="14"/>
  <c r="G28" i="14"/>
  <c r="H25" i="14"/>
  <c r="G25" i="14"/>
  <c r="H24" i="14"/>
  <c r="H23" i="14"/>
  <c r="G23" i="14"/>
  <c r="H22" i="14"/>
  <c r="G22" i="14"/>
  <c r="H21" i="14"/>
  <c r="G21" i="14"/>
  <c r="U49" i="11"/>
  <c r="H20" i="14"/>
  <c r="G20" i="14"/>
  <c r="I48" i="11"/>
  <c r="H10" i="14"/>
  <c r="H11" i="14"/>
  <c r="H12" i="14"/>
  <c r="H13" i="14"/>
  <c r="H14" i="14"/>
  <c r="H15" i="14"/>
  <c r="G15" i="14"/>
  <c r="G14" i="14"/>
  <c r="G13" i="14"/>
  <c r="G12" i="14"/>
  <c r="G11" i="14"/>
  <c r="G10" i="14"/>
  <c r="C25" i="14"/>
  <c r="C26" i="14"/>
  <c r="B25" i="14"/>
  <c r="B26" i="14"/>
  <c r="C21" i="14"/>
  <c r="C22" i="14"/>
  <c r="B21" i="14"/>
  <c r="B22" i="14"/>
  <c r="C18" i="14"/>
  <c r="C17" i="14" s="1"/>
  <c r="B18" i="14"/>
  <c r="B16" i="14" s="1"/>
  <c r="C14" i="14"/>
  <c r="C15" i="14"/>
  <c r="B15" i="14"/>
  <c r="B14" i="14"/>
  <c r="C10" i="14"/>
  <c r="C11" i="14"/>
  <c r="B11" i="14"/>
  <c r="B10" i="14"/>
  <c r="D5" i="15" l="1"/>
  <c r="F5" i="15"/>
  <c r="G27" i="14"/>
  <c r="G26" i="14" s="1"/>
  <c r="E14" i="14"/>
  <c r="B24" i="14"/>
  <c r="B23" i="14" s="1"/>
  <c r="G5" i="15"/>
  <c r="B17" i="14"/>
  <c r="D17" i="14" s="1"/>
  <c r="C5" i="15"/>
  <c r="E5" i="15" s="1"/>
  <c r="E13" i="15"/>
  <c r="E29" i="15"/>
  <c r="C9" i="14"/>
  <c r="C8" i="14" s="1"/>
  <c r="I5" i="15"/>
  <c r="J34" i="14"/>
  <c r="I36" i="14"/>
  <c r="I35" i="14"/>
  <c r="I34" i="14"/>
  <c r="C13" i="14"/>
  <c r="C12" i="14" s="1"/>
  <c r="B20" i="14"/>
  <c r="B19" i="14" s="1"/>
  <c r="C20" i="14"/>
  <c r="E20" i="14" s="1"/>
  <c r="D25" i="14"/>
  <c r="E10" i="14"/>
  <c r="D22" i="14"/>
  <c r="E26" i="14"/>
  <c r="J124" i="11"/>
  <c r="K123" i="11"/>
  <c r="G19" i="14"/>
  <c r="G8" i="14" s="1"/>
  <c r="G7" i="14" s="1"/>
  <c r="J21" i="14"/>
  <c r="J22" i="14"/>
  <c r="J23" i="14"/>
  <c r="J28" i="14"/>
  <c r="J29" i="14"/>
  <c r="I24" i="14"/>
  <c r="J20" i="14"/>
  <c r="I25" i="14"/>
  <c r="E17" i="14"/>
  <c r="B9" i="14"/>
  <c r="B8" i="14" s="1"/>
  <c r="B13" i="14"/>
  <c r="B12" i="14" s="1"/>
  <c r="E12" i="14" s="1"/>
  <c r="C16" i="14"/>
  <c r="C24" i="14"/>
  <c r="D10" i="14"/>
  <c r="D15" i="14"/>
  <c r="D18" i="14"/>
  <c r="D21" i="14"/>
  <c r="D26" i="14"/>
  <c r="E15" i="14"/>
  <c r="E18" i="14"/>
  <c r="E21" i="14"/>
  <c r="E25" i="14"/>
  <c r="I21" i="14"/>
  <c r="I23" i="14"/>
  <c r="H19" i="14"/>
  <c r="I29" i="14"/>
  <c r="H27" i="14"/>
  <c r="D11" i="14"/>
  <c r="D14" i="14"/>
  <c r="E11" i="14"/>
  <c r="I20" i="14"/>
  <c r="I22" i="14"/>
  <c r="I28" i="14"/>
  <c r="I27" i="14" s="1"/>
  <c r="I26" i="14" s="1"/>
  <c r="G9" i="14"/>
  <c r="J12" i="14"/>
  <c r="J10" i="14"/>
  <c r="I15" i="14"/>
  <c r="I13" i="14"/>
  <c r="I11" i="14"/>
  <c r="H9" i="14"/>
  <c r="I10" i="14"/>
  <c r="I12" i="14"/>
  <c r="I14" i="14"/>
  <c r="J11" i="14"/>
  <c r="J13" i="14"/>
  <c r="J15" i="14"/>
  <c r="D8" i="14" l="1"/>
  <c r="D12" i="14"/>
  <c r="C19" i="14"/>
  <c r="E9" i="14"/>
  <c r="H8" i="14"/>
  <c r="E13" i="14"/>
  <c r="D9" i="14"/>
  <c r="D13" i="14"/>
  <c r="D20" i="14"/>
  <c r="B7" i="14"/>
  <c r="J19" i="14"/>
  <c r="H26" i="14"/>
  <c r="J26" i="14" s="1"/>
  <c r="J27" i="14"/>
  <c r="E16" i="14"/>
  <c r="D16" i="14"/>
  <c r="E8" i="14"/>
  <c r="E24" i="14"/>
  <c r="D24" i="14"/>
  <c r="C23" i="14"/>
  <c r="E19" i="14"/>
  <c r="D19" i="14"/>
  <c r="I19" i="14"/>
  <c r="I9" i="14"/>
  <c r="J9" i="14"/>
  <c r="J8" i="14" l="1"/>
  <c r="C7" i="14"/>
  <c r="E23" i="14"/>
  <c r="D23" i="14"/>
  <c r="I8" i="14"/>
  <c r="E7" i="14" l="1"/>
  <c r="D7" i="14"/>
  <c r="U116" i="11" l="1"/>
  <c r="U78" i="11"/>
  <c r="I112" i="11" l="1"/>
  <c r="H33" i="14" s="1"/>
  <c r="I83" i="11"/>
  <c r="H31" i="14" s="1"/>
  <c r="I7" i="11" l="1"/>
  <c r="U57" i="11"/>
  <c r="U104" i="11"/>
  <c r="U93" i="11"/>
  <c r="U81" i="11" l="1"/>
  <c r="U79" i="11" s="1"/>
  <c r="U77" i="11"/>
  <c r="R34" i="12"/>
  <c r="R30" i="12" l="1"/>
  <c r="G37" i="14"/>
  <c r="K126" i="11"/>
  <c r="J126" i="11"/>
  <c r="E39" i="12"/>
  <c r="E35" i="12"/>
  <c r="E21" i="12"/>
  <c r="E7" i="12"/>
  <c r="E6" i="12" s="1"/>
  <c r="J37" i="14" l="1"/>
  <c r="I37" i="14"/>
  <c r="G32" i="14"/>
  <c r="G31" i="14"/>
  <c r="G33" i="14"/>
  <c r="E5" i="12"/>
  <c r="U45" i="11"/>
  <c r="J33" i="14" l="1"/>
  <c r="I33" i="14"/>
  <c r="G30" i="14"/>
  <c r="I31" i="14"/>
  <c r="J31" i="14"/>
  <c r="U25" i="11"/>
  <c r="U24" i="11"/>
  <c r="U23" i="11"/>
  <c r="U21" i="11"/>
  <c r="M20" i="11"/>
  <c r="U20" i="11" s="1"/>
  <c r="M19" i="11"/>
  <c r="U19" i="11" s="1"/>
  <c r="M18" i="11"/>
  <c r="U18" i="11" s="1"/>
  <c r="U22" i="11" l="1"/>
  <c r="U17" i="11"/>
  <c r="U16" i="11" l="1"/>
  <c r="K130" i="11"/>
  <c r="J130" i="11"/>
  <c r="K129" i="11"/>
  <c r="J129" i="11"/>
  <c r="K128" i="11"/>
  <c r="J128" i="11"/>
  <c r="K121" i="11"/>
  <c r="J121" i="11"/>
  <c r="K119" i="11"/>
  <c r="J119" i="11"/>
  <c r="K116" i="11"/>
  <c r="J116" i="11"/>
  <c r="K113" i="11"/>
  <c r="J113" i="11"/>
  <c r="K106" i="11"/>
  <c r="J106" i="11"/>
  <c r="K103" i="11"/>
  <c r="J103" i="11"/>
  <c r="K101" i="11"/>
  <c r="J101" i="11"/>
  <c r="K99" i="11"/>
  <c r="J99" i="11"/>
  <c r="K97" i="11"/>
  <c r="J97" i="11"/>
  <c r="K91" i="11"/>
  <c r="J91" i="11"/>
  <c r="K88" i="11"/>
  <c r="J88" i="11"/>
  <c r="K86" i="11"/>
  <c r="J86" i="11"/>
  <c r="J84" i="11"/>
  <c r="K79" i="11"/>
  <c r="J79" i="11"/>
  <c r="K75" i="11"/>
  <c r="J75" i="11"/>
  <c r="J69" i="11"/>
  <c r="K65" i="11"/>
  <c r="J65" i="11"/>
  <c r="K58" i="11"/>
  <c r="J58" i="11"/>
  <c r="K51" i="11"/>
  <c r="J51" i="11"/>
  <c r="K49" i="11"/>
  <c r="J49" i="11"/>
  <c r="J47" i="11"/>
  <c r="J46" i="11"/>
  <c r="K43" i="11"/>
  <c r="J43" i="11"/>
  <c r="K40" i="11"/>
  <c r="J40" i="11"/>
  <c r="K34" i="11"/>
  <c r="J34" i="11"/>
  <c r="K32" i="11"/>
  <c r="J32" i="11"/>
  <c r="K16" i="11"/>
  <c r="J16" i="11"/>
  <c r="J8" i="11"/>
  <c r="K8" i="11"/>
  <c r="K112" i="11"/>
  <c r="I74" i="11"/>
  <c r="I73" i="11" s="1"/>
  <c r="K7" i="11"/>
  <c r="F40" i="12"/>
  <c r="F36" i="12"/>
  <c r="F23" i="12"/>
  <c r="F7" i="12"/>
  <c r="F6" i="12" s="1"/>
  <c r="R36" i="12"/>
  <c r="R35" i="12" s="1"/>
  <c r="R28" i="12"/>
  <c r="U40" i="11"/>
  <c r="U111" i="11"/>
  <c r="U105" i="11"/>
  <c r="U120" i="11"/>
  <c r="U119" i="11" s="1"/>
  <c r="K98" i="11" l="1"/>
  <c r="H32" i="14"/>
  <c r="F35" i="12"/>
  <c r="F22" i="12"/>
  <c r="F21" i="12" s="1"/>
  <c r="F39" i="12"/>
  <c r="J48" i="11"/>
  <c r="I6" i="11"/>
  <c r="I82" i="11"/>
  <c r="K82" i="11" s="1"/>
  <c r="J45" i="11"/>
  <c r="J112" i="11"/>
  <c r="J83" i="11"/>
  <c r="K83" i="11"/>
  <c r="K48" i="11"/>
  <c r="J98" i="11"/>
  <c r="J7" i="11"/>
  <c r="K74" i="11"/>
  <c r="J73" i="11"/>
  <c r="K73" i="11"/>
  <c r="J74" i="11"/>
  <c r="U115" i="11"/>
  <c r="E79" i="11"/>
  <c r="R17" i="12"/>
  <c r="R16" i="12"/>
  <c r="R14" i="12"/>
  <c r="R13" i="12"/>
  <c r="R11" i="12"/>
  <c r="R12" i="12"/>
  <c r="I5" i="11" l="1"/>
  <c r="K5" i="11" s="1"/>
  <c r="J32" i="14"/>
  <c r="I32" i="14"/>
  <c r="I30" i="14" s="1"/>
  <c r="I7" i="14" s="1"/>
  <c r="H30" i="14"/>
  <c r="F5" i="12"/>
  <c r="H5" i="12" s="1"/>
  <c r="J82" i="11"/>
  <c r="J6" i="11"/>
  <c r="K6" i="11"/>
  <c r="H6" i="12"/>
  <c r="H7" i="12"/>
  <c r="H8" i="12"/>
  <c r="H18" i="12"/>
  <c r="H21" i="12"/>
  <c r="H22" i="12"/>
  <c r="H23" i="12"/>
  <c r="H24" i="12"/>
  <c r="H26" i="12"/>
  <c r="H28" i="12"/>
  <c r="H29" i="12"/>
  <c r="H30" i="12"/>
  <c r="H35" i="12"/>
  <c r="H36" i="12"/>
  <c r="H37" i="12"/>
  <c r="H39" i="12"/>
  <c r="H40" i="12"/>
  <c r="H41" i="12"/>
  <c r="H43" i="12"/>
  <c r="H44" i="12"/>
  <c r="G6" i="12"/>
  <c r="G7" i="12"/>
  <c r="G8" i="12"/>
  <c r="G9" i="12"/>
  <c r="G18" i="12"/>
  <c r="G21" i="12"/>
  <c r="G22" i="12"/>
  <c r="G23" i="12"/>
  <c r="G24" i="12"/>
  <c r="G25" i="12"/>
  <c r="G26" i="12"/>
  <c r="G27" i="12"/>
  <c r="G28" i="12"/>
  <c r="G29" i="12"/>
  <c r="G30" i="12"/>
  <c r="G35" i="12"/>
  <c r="G36" i="12"/>
  <c r="G37" i="12"/>
  <c r="G38" i="12"/>
  <c r="G39" i="12"/>
  <c r="G40" i="12"/>
  <c r="G41" i="12"/>
  <c r="G42" i="12"/>
  <c r="G43" i="12"/>
  <c r="G44" i="12"/>
  <c r="G5" i="12" l="1"/>
  <c r="J5" i="11"/>
  <c r="J30" i="14"/>
  <c r="H7" i="14"/>
  <c r="J7" i="14" s="1"/>
  <c r="U122" i="11"/>
  <c r="U121" i="11" s="1"/>
  <c r="R44" i="12"/>
  <c r="R27" i="12"/>
  <c r="R25" i="12"/>
  <c r="R20" i="12"/>
  <c r="R41" i="12" l="1"/>
  <c r="R19" i="12" l="1"/>
  <c r="U87" i="11"/>
  <c r="U86" i="11" s="1"/>
  <c r="U96" i="11"/>
  <c r="U95" i="11"/>
  <c r="U94" i="11" s="1"/>
  <c r="U15" i="11"/>
  <c r="U14" i="11" s="1"/>
  <c r="U13" i="11"/>
  <c r="U12" i="11" s="1"/>
  <c r="U11" i="11"/>
  <c r="U10" i="11"/>
  <c r="G129" i="11"/>
  <c r="G128" i="11" s="1"/>
  <c r="F129" i="11"/>
  <c r="F128" i="11" s="1"/>
  <c r="E121" i="11"/>
  <c r="E116" i="11"/>
  <c r="E113" i="11"/>
  <c r="F98" i="11"/>
  <c r="E106" i="11"/>
  <c r="E103" i="11"/>
  <c r="E101" i="11"/>
  <c r="E99" i="11"/>
  <c r="E84" i="11"/>
  <c r="E88" i="11"/>
  <c r="E91" i="11"/>
  <c r="E97" i="11"/>
  <c r="F74" i="11"/>
  <c r="F73" i="11" s="1"/>
  <c r="G74" i="11"/>
  <c r="G73" i="11" s="1"/>
  <c r="E75" i="11"/>
  <c r="E69" i="11"/>
  <c r="E65" i="11"/>
  <c r="E58" i="11"/>
  <c r="E51" i="11"/>
  <c r="E49" i="11"/>
  <c r="G45" i="11"/>
  <c r="F45" i="11"/>
  <c r="E47" i="11"/>
  <c r="E45" i="11" s="1"/>
  <c r="F7" i="11"/>
  <c r="G7" i="11"/>
  <c r="E43" i="11"/>
  <c r="E40" i="11"/>
  <c r="E34" i="11"/>
  <c r="E32" i="11"/>
  <c r="E16" i="11"/>
  <c r="E8" i="11"/>
  <c r="F83" i="11"/>
  <c r="G83" i="11"/>
  <c r="R40" i="12"/>
  <c r="R39" i="12" s="1"/>
  <c r="G98" i="11"/>
  <c r="F112" i="11"/>
  <c r="G112" i="11"/>
  <c r="F48" i="11"/>
  <c r="G48" i="11"/>
  <c r="U90" i="11"/>
  <c r="U89" i="11"/>
  <c r="U44" i="11"/>
  <c r="U43" i="11" s="1"/>
  <c r="R24" i="12"/>
  <c r="R22" i="12" s="1"/>
  <c r="R21" i="12" s="1"/>
  <c r="R10" i="12"/>
  <c r="U114" i="11"/>
  <c r="U113" i="11" s="1"/>
  <c r="U108" i="11"/>
  <c r="U110" i="11"/>
  <c r="U109" i="11"/>
  <c r="U107" i="11"/>
  <c r="U102" i="11"/>
  <c r="U101" i="11" s="1"/>
  <c r="U100" i="11"/>
  <c r="U99" i="11" s="1"/>
  <c r="U92" i="11"/>
  <c r="U85" i="11"/>
  <c r="U84" i="11" s="1"/>
  <c r="U76" i="11"/>
  <c r="U75" i="11" s="1"/>
  <c r="U68" i="11"/>
  <c r="U67" i="11"/>
  <c r="U66" i="11"/>
  <c r="U63" i="11"/>
  <c r="U62" i="11"/>
  <c r="U61" i="11"/>
  <c r="U60" i="11"/>
  <c r="U59" i="11"/>
  <c r="U56" i="11"/>
  <c r="U55" i="11"/>
  <c r="U54" i="11"/>
  <c r="U53" i="11"/>
  <c r="U52" i="11"/>
  <c r="U70" i="11"/>
  <c r="U69" i="11" s="1"/>
  <c r="U51" i="11" l="1"/>
  <c r="U58" i="11"/>
  <c r="U65" i="11"/>
  <c r="U74" i="11"/>
  <c r="U73" i="11"/>
  <c r="U106" i="11"/>
  <c r="U103" i="11"/>
  <c r="U98" i="11" s="1"/>
  <c r="U9" i="11"/>
  <c r="U8" i="11" s="1"/>
  <c r="G82" i="11"/>
  <c r="U91" i="11"/>
  <c r="U88" i="11"/>
  <c r="G6" i="11"/>
  <c r="F6" i="11"/>
  <c r="E112" i="11"/>
  <c r="E7" i="11"/>
  <c r="E48" i="11"/>
  <c r="E98" i="11"/>
  <c r="E83" i="11"/>
  <c r="R9" i="12"/>
  <c r="E74" i="11"/>
  <c r="E73" i="11" s="1"/>
  <c r="E129" i="11"/>
  <c r="E128" i="11" s="1"/>
  <c r="U112" i="11"/>
  <c r="F82" i="11"/>
  <c r="U48" i="11" l="1"/>
  <c r="U83" i="11"/>
  <c r="G5" i="11"/>
  <c r="F5" i="11"/>
  <c r="E82" i="11"/>
  <c r="E6" i="11"/>
  <c r="R8" i="12"/>
  <c r="R6" i="12" s="1"/>
  <c r="R5" i="12" s="1"/>
  <c r="M33" i="11" l="1"/>
  <c r="U82" i="11"/>
  <c r="E5" i="11"/>
  <c r="U33" i="11" l="1"/>
  <c r="U32" i="11" s="1"/>
  <c r="M35" i="11"/>
  <c r="M39" i="11"/>
  <c r="U39" i="11" s="1"/>
  <c r="M38" i="11"/>
  <c r="U38" i="11" s="1"/>
  <c r="M36" i="11"/>
  <c r="U36" i="11" s="1"/>
  <c r="M37" i="11" s="1"/>
  <c r="U37" i="11" s="1"/>
  <c r="U35" i="11"/>
  <c r="U34" i="11" l="1"/>
  <c r="U7" i="11" s="1"/>
  <c r="U6" i="11" s="1"/>
  <c r="U5" i="11" s="1"/>
</calcChain>
</file>

<file path=xl/comments1.xml><?xml version="1.0" encoding="utf-8"?>
<comments xmlns="http://schemas.openxmlformats.org/spreadsheetml/2006/main">
  <authors>
    <author>owner</author>
    <author>user6752</author>
  </authors>
  <commentList>
    <comment ref="I4" authorId="0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공동모금회</t>
        </r>
        <r>
          <rPr>
            <sz val="9"/>
            <color indexed="81"/>
            <rFont val="Tahoma"/>
            <family val="2"/>
          </rPr>
          <t>2000</t>
        </r>
        <r>
          <rPr>
            <sz val="9"/>
            <color indexed="81"/>
            <rFont val="돋움"/>
            <family val="3"/>
            <charset val="129"/>
          </rPr>
          <t>천원을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후원금으로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넣음</t>
        </r>
      </text>
    </comment>
    <comment ref="B28" authorId="1">
      <text>
        <r>
          <rPr>
            <sz val="9"/>
            <color indexed="81"/>
            <rFont val="돋움"/>
            <family val="3"/>
            <charset val="129"/>
          </rPr>
          <t>운영비내 추가 항목
있을시 작성 바람</t>
        </r>
      </text>
    </comment>
    <comment ref="K37" authorId="0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8"/>
            <color indexed="81"/>
            <rFont val="Tahoma"/>
            <family val="2"/>
          </rPr>
          <t>1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 xml:space="preserve"> 9</t>
        </r>
        <r>
          <rPr>
            <sz val="8"/>
            <color indexed="81"/>
            <rFont val="돋움"/>
            <family val="3"/>
            <charset val="129"/>
          </rPr>
          <t>명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산츨방식
주</t>
        </r>
        <r>
          <rPr>
            <sz val="8"/>
            <color indexed="81"/>
            <rFont val="Tahoma"/>
            <family val="2"/>
          </rPr>
          <t>5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월</t>
        </r>
        <r>
          <rPr>
            <sz val="8"/>
            <color indexed="81"/>
            <rFont val="Tahoma"/>
            <family val="2"/>
          </rPr>
          <t>-</t>
        </r>
        <r>
          <rPr>
            <sz val="8"/>
            <color indexed="81"/>
            <rFont val="돋움"/>
            <family val="3"/>
            <charset val="129"/>
          </rPr>
          <t>금</t>
        </r>
        <r>
          <rPr>
            <sz val="8"/>
            <color indexed="81"/>
            <rFont val="Tahoma"/>
            <family val="2"/>
          </rPr>
          <t>):2</t>
        </r>
        <r>
          <rPr>
            <sz val="8"/>
            <color indexed="81"/>
            <rFont val="돋움"/>
            <family val="3"/>
            <charset val="129"/>
          </rPr>
          <t>식</t>
        </r>
        <r>
          <rPr>
            <sz val="8"/>
            <color indexed="81"/>
            <rFont val="Tahoma"/>
            <family val="2"/>
          </rPr>
          <t>*4</t>
        </r>
        <r>
          <rPr>
            <sz val="8"/>
            <color indexed="81"/>
            <rFont val="돋움"/>
            <family val="3"/>
            <charset val="129"/>
          </rPr>
          <t>명</t>
        </r>
        <r>
          <rPr>
            <sz val="8"/>
            <color indexed="81"/>
            <rFont val="Tahoma"/>
            <family val="2"/>
          </rPr>
          <t>*5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=40</t>
        </r>
        <r>
          <rPr>
            <sz val="8"/>
            <color indexed="81"/>
            <rFont val="돋움"/>
            <family val="3"/>
            <charset val="129"/>
          </rPr>
          <t>명</t>
        </r>
        <r>
          <rPr>
            <sz val="8"/>
            <color indexed="81"/>
            <rFont val="Tahoma"/>
            <family val="2"/>
          </rPr>
          <t>,</t>
        </r>
        <r>
          <rPr>
            <sz val="8"/>
            <color indexed="81"/>
            <rFont val="돋움"/>
            <family val="3"/>
            <charset val="129"/>
          </rPr>
          <t>주</t>
        </r>
        <r>
          <rPr>
            <sz val="8"/>
            <color indexed="81"/>
            <rFont val="Tahoma"/>
            <family val="2"/>
          </rPr>
          <t>2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토</t>
        </r>
        <r>
          <rPr>
            <sz val="8"/>
            <color indexed="81"/>
            <rFont val="Tahoma"/>
            <family val="2"/>
          </rPr>
          <t>,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)3</t>
        </r>
        <r>
          <rPr>
            <sz val="8"/>
            <color indexed="81"/>
            <rFont val="돋움"/>
            <family val="3"/>
            <charset val="129"/>
          </rPr>
          <t>식</t>
        </r>
        <r>
          <rPr>
            <sz val="8"/>
            <color indexed="81"/>
            <rFont val="Tahoma"/>
            <family val="2"/>
          </rPr>
          <t>*4</t>
        </r>
        <r>
          <rPr>
            <sz val="8"/>
            <color indexed="81"/>
            <rFont val="돋움"/>
            <family val="3"/>
            <charset val="129"/>
          </rPr>
          <t>명</t>
        </r>
        <r>
          <rPr>
            <sz val="8"/>
            <color indexed="81"/>
            <rFont val="Tahoma"/>
            <family val="2"/>
          </rPr>
          <t>*2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=24. (40+24)/7</t>
        </r>
        <r>
          <rPr>
            <sz val="8"/>
            <color indexed="81"/>
            <rFont val="돋움"/>
            <family val="3"/>
            <charset val="129"/>
          </rPr>
          <t>일</t>
        </r>
        <r>
          <rPr>
            <sz val="8"/>
            <color indexed="81"/>
            <rFont val="Tahoma"/>
            <family val="2"/>
          </rPr>
          <t>=9</t>
        </r>
        <r>
          <rPr>
            <sz val="8"/>
            <color indexed="81"/>
            <rFont val="돋움"/>
            <family val="3"/>
            <charset val="129"/>
          </rPr>
          <t>명</t>
        </r>
      </text>
    </comment>
    <comment ref="K40" authorId="0">
      <text>
        <r>
          <rPr>
            <b/>
            <sz val="8"/>
            <color indexed="81"/>
            <rFont val="Tahoma"/>
            <family val="2"/>
          </rPr>
          <t>owner:</t>
        </r>
        <r>
          <rPr>
            <sz val="8"/>
            <color indexed="81"/>
            <rFont val="돋움"/>
            <family val="3"/>
            <charset val="129"/>
          </rPr>
          <t>심리치료도구는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심리치료사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채용한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후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구체적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산출내역이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나올수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있음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K43" authorId="0">
      <text>
        <r>
          <rPr>
            <b/>
            <sz val="8"/>
            <color indexed="81"/>
            <rFont val="Tahoma"/>
            <family val="2"/>
          </rPr>
          <t>owner:</t>
        </r>
        <r>
          <rPr>
            <sz val="8"/>
            <color indexed="81"/>
            <rFont val="Tahoma"/>
            <family val="2"/>
          </rPr>
          <t>14</t>
        </r>
        <r>
          <rPr>
            <sz val="8"/>
            <color indexed="81"/>
            <rFont val="돋움"/>
            <family val="3"/>
            <charset val="129"/>
          </rPr>
          <t>년까지는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예산이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부족해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개별입소아동의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수급비가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들어오면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지급하였으나</t>
        </r>
        <r>
          <rPr>
            <sz val="8"/>
            <color indexed="81"/>
            <rFont val="Tahoma"/>
            <family val="2"/>
          </rPr>
          <t>, 15</t>
        </r>
        <r>
          <rPr>
            <sz val="8"/>
            <color indexed="81"/>
            <rFont val="돋움"/>
            <family val="3"/>
            <charset val="129"/>
          </rPr>
          <t>년부터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일시보호아동외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입소아동일경우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산출근거에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따라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지급계획임</t>
        </r>
      </text>
    </comment>
    <comment ref="K45" authorId="0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b/>
            <sz val="9"/>
            <color indexed="81"/>
            <rFont val="돋움"/>
            <family val="3"/>
            <charset val="129"/>
          </rPr>
          <t>미취학아동과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초등학생은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유치원이나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다니고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외출시에도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교사와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동행함으로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교통비산출에서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</commentList>
</comments>
</file>

<file path=xl/sharedStrings.xml><?xml version="1.0" encoding="utf-8"?>
<sst xmlns="http://schemas.openxmlformats.org/spreadsheetml/2006/main" count="874" uniqueCount="469">
  <si>
    <t>회</t>
    <phoneticPr fontId="2" type="noConversion"/>
  </si>
  <si>
    <t>월</t>
    <phoneticPr fontId="2" type="noConversion"/>
  </si>
  <si>
    <t>사무비</t>
    <phoneticPr fontId="2" type="noConversion"/>
  </si>
  <si>
    <t>소계</t>
    <phoneticPr fontId="2" type="noConversion"/>
  </si>
  <si>
    <t>월</t>
  </si>
  <si>
    <t>=</t>
    <phoneticPr fontId="2" type="noConversion"/>
  </si>
  <si>
    <t>(단위: 천원,원)</t>
    <phoneticPr fontId="2" type="noConversion"/>
  </si>
  <si>
    <t>×</t>
  </si>
  <si>
    <t>=</t>
  </si>
  <si>
    <t>소계</t>
  </si>
  <si>
    <t>보조금수입</t>
    <phoneticPr fontId="2" type="noConversion"/>
  </si>
  <si>
    <t>기타보조금</t>
    <phoneticPr fontId="2" type="noConversion"/>
  </si>
  <si>
    <t>이월금</t>
    <phoneticPr fontId="2" type="noConversion"/>
  </si>
  <si>
    <t>잡수입</t>
    <phoneticPr fontId="2" type="noConversion"/>
  </si>
  <si>
    <t>재산조성비</t>
    <phoneticPr fontId="2" type="noConversion"/>
  </si>
  <si>
    <t>(단위:천원)</t>
    <phoneticPr fontId="2" type="noConversion"/>
  </si>
  <si>
    <t>명</t>
    <phoneticPr fontId="2" type="noConversion"/>
  </si>
  <si>
    <t>후원금수입</t>
    <phoneticPr fontId="2" type="noConversion"/>
  </si>
  <si>
    <t>×</t>
    <phoneticPr fontId="2" type="noConversion"/>
  </si>
  <si>
    <t>사업비</t>
    <phoneticPr fontId="2" type="noConversion"/>
  </si>
  <si>
    <t>일반후원금</t>
    <phoneticPr fontId="2" type="noConversion"/>
  </si>
  <si>
    <t>합 계</t>
    <phoneticPr fontId="2" type="noConversion"/>
  </si>
  <si>
    <t>인건비</t>
    <phoneticPr fontId="2" type="noConversion"/>
  </si>
  <si>
    <t>운영비</t>
    <phoneticPr fontId="2" type="noConversion"/>
  </si>
  <si>
    <t>년</t>
    <phoneticPr fontId="2" type="noConversion"/>
  </si>
  <si>
    <t>계</t>
    <phoneticPr fontId="2" type="noConversion"/>
  </si>
  <si>
    <t>대</t>
    <phoneticPr fontId="2" type="noConversion"/>
  </si>
  <si>
    <t>시설비</t>
    <phoneticPr fontId="2" type="noConversion"/>
  </si>
  <si>
    <t>자산취득비</t>
    <phoneticPr fontId="2" type="noConversion"/>
  </si>
  <si>
    <t>급여</t>
    <phoneticPr fontId="2" type="noConversion"/>
  </si>
  <si>
    <t>퇴직금및적립금</t>
    <phoneticPr fontId="2" type="noConversion"/>
  </si>
  <si>
    <t>사회보험부담금</t>
    <phoneticPr fontId="2" type="noConversion"/>
  </si>
  <si>
    <t>업무추진비</t>
    <phoneticPr fontId="2" type="noConversion"/>
  </si>
  <si>
    <t>회의비</t>
    <phoneticPr fontId="2" type="noConversion"/>
  </si>
  <si>
    <t>분기</t>
    <phoneticPr fontId="2" type="noConversion"/>
  </si>
  <si>
    <t>전년도사업이월금</t>
    <phoneticPr fontId="2" type="noConversion"/>
  </si>
  <si>
    <t>관</t>
    <phoneticPr fontId="2" type="noConversion"/>
  </si>
  <si>
    <t>항</t>
    <phoneticPr fontId="2" type="noConversion"/>
  </si>
  <si>
    <t>목</t>
    <phoneticPr fontId="2" type="noConversion"/>
  </si>
  <si>
    <t>세목</t>
    <phoneticPr fontId="2" type="noConversion"/>
  </si>
  <si>
    <t>산출내역</t>
    <phoneticPr fontId="2" type="noConversion"/>
  </si>
  <si>
    <t>운영전입금</t>
    <phoneticPr fontId="2" type="noConversion"/>
  </si>
  <si>
    <t>전년추경대비(a-c)</t>
  </si>
  <si>
    <t>금액</t>
  </si>
  <si>
    <t>%</t>
  </si>
  <si>
    <t>(단위: 천원,원)</t>
  </si>
  <si>
    <t>관</t>
  </si>
  <si>
    <t>항</t>
  </si>
  <si>
    <t>목</t>
  </si>
  <si>
    <t>세목</t>
  </si>
  <si>
    <t>산출내역</t>
  </si>
  <si>
    <t>계(보조금+법인전입금)</t>
  </si>
  <si>
    <t>2013추경</t>
  </si>
  <si>
    <t>정부보조금외</t>
  </si>
  <si>
    <t>법인전입금</t>
  </si>
  <si>
    <t>제본시 셀숨김(수입원천 구분)</t>
  </si>
  <si>
    <t>전입금</t>
    <phoneticPr fontId="2" type="noConversion"/>
  </si>
  <si>
    <t>2.운영비</t>
    <phoneticPr fontId="2" type="noConversion"/>
  </si>
  <si>
    <t>경상보조금</t>
    <phoneticPr fontId="2" type="noConversion"/>
  </si>
  <si>
    <t>지정후원금</t>
    <phoneticPr fontId="2" type="noConversion"/>
  </si>
  <si>
    <t>비지정후원금</t>
    <phoneticPr fontId="2" type="noConversion"/>
  </si>
  <si>
    <t>기타예금이자수입</t>
    <phoneticPr fontId="2" type="noConversion"/>
  </si>
  <si>
    <t>제수당</t>
    <phoneticPr fontId="2" type="noConversion"/>
  </si>
  <si>
    <t>기타후생경비</t>
    <phoneticPr fontId="2" type="noConversion"/>
  </si>
  <si>
    <t>일용잡금</t>
    <phoneticPr fontId="2" type="noConversion"/>
  </si>
  <si>
    <t>차기이월금</t>
    <phoneticPr fontId="2" type="noConversion"/>
  </si>
  <si>
    <t>여비</t>
    <phoneticPr fontId="2" type="noConversion"/>
  </si>
  <si>
    <t>수용비및수수료</t>
    <phoneticPr fontId="2" type="noConversion"/>
  </si>
  <si>
    <t>공공요금</t>
    <phoneticPr fontId="2" type="noConversion"/>
  </si>
  <si>
    <t>제세공과금</t>
    <phoneticPr fontId="2" type="noConversion"/>
  </si>
  <si>
    <t>차량비</t>
    <phoneticPr fontId="2" type="noConversion"/>
  </si>
  <si>
    <t>시설장비유지비</t>
    <phoneticPr fontId="2" type="noConversion"/>
  </si>
  <si>
    <t>위생비</t>
    <phoneticPr fontId="2" type="noConversion"/>
  </si>
  <si>
    <t>행사비</t>
    <phoneticPr fontId="2" type="noConversion"/>
  </si>
  <si>
    <t>생계비</t>
    <phoneticPr fontId="2" type="noConversion"/>
  </si>
  <si>
    <t>수용기관경비</t>
    <phoneticPr fontId="2" type="noConversion"/>
  </si>
  <si>
    <t>피복비</t>
    <phoneticPr fontId="2" type="noConversion"/>
  </si>
  <si>
    <t>의료비</t>
    <phoneticPr fontId="2" type="noConversion"/>
  </si>
  <si>
    <t>교육비</t>
    <phoneticPr fontId="2" type="noConversion"/>
  </si>
  <si>
    <t>수업료</t>
    <phoneticPr fontId="2" type="noConversion"/>
  </si>
  <si>
    <t>학용품비</t>
    <phoneticPr fontId="2" type="noConversion"/>
  </si>
  <si>
    <t>/</t>
    <phoneticPr fontId="2" type="noConversion"/>
  </si>
  <si>
    <t>기타잡수입</t>
    <phoneticPr fontId="2" type="noConversion"/>
  </si>
  <si>
    <t>예금이자수입</t>
    <phoneticPr fontId="2" type="noConversion"/>
  </si>
  <si>
    <t>현대자동차</t>
    <phoneticPr fontId="2" type="noConversion"/>
  </si>
  <si>
    <t>울산신나는아동쉼터</t>
    <phoneticPr fontId="2" type="noConversion"/>
  </si>
  <si>
    <t>후원금</t>
    <phoneticPr fontId="2" type="noConversion"/>
  </si>
  <si>
    <t>전년도후원금이월금</t>
    <phoneticPr fontId="2" type="noConversion"/>
  </si>
  <si>
    <t>기관운영비</t>
    <phoneticPr fontId="2" type="noConversion"/>
  </si>
  <si>
    <t>1.기관운영비</t>
    <phoneticPr fontId="2" type="noConversion"/>
  </si>
  <si>
    <t>차기이월금</t>
    <phoneticPr fontId="2" type="noConversion"/>
  </si>
  <si>
    <t xml:space="preserve"> - 4호봉(5개월)</t>
    <phoneticPr fontId="2" type="noConversion"/>
  </si>
  <si>
    <t xml:space="preserve"> - 5호봉(7개월)</t>
    <phoneticPr fontId="2" type="noConversion"/>
  </si>
  <si>
    <t>1.회의비(그룹홈회의등)</t>
    <phoneticPr fontId="2" type="noConversion"/>
  </si>
  <si>
    <t>공동체특별활동</t>
    <phoneticPr fontId="2" type="noConversion"/>
  </si>
  <si>
    <t>운영관리사업</t>
    <phoneticPr fontId="2" type="noConversion"/>
  </si>
  <si>
    <t>1.수급비</t>
    <phoneticPr fontId="2" type="noConversion"/>
  </si>
  <si>
    <t xml:space="preserve"> *일반운영비</t>
    <phoneticPr fontId="2" type="noConversion"/>
  </si>
  <si>
    <t>회</t>
    <phoneticPr fontId="2" type="noConversion"/>
  </si>
  <si>
    <t>소계=</t>
    <phoneticPr fontId="2" type="noConversion"/>
  </si>
  <si>
    <t xml:space="preserve"> - 시설장</t>
    <phoneticPr fontId="2" type="noConversion"/>
  </si>
  <si>
    <t>회</t>
    <phoneticPr fontId="2" type="noConversion"/>
  </si>
  <si>
    <t xml:space="preserve"> ◎ 2015년 추경예산서 -세입·세출 총괄표</t>
    <phoneticPr fontId="2" type="noConversion"/>
  </si>
  <si>
    <t>2015년도</t>
    <phoneticPr fontId="2" type="noConversion"/>
  </si>
  <si>
    <t>추경(b)</t>
    <phoneticPr fontId="2" type="noConversion"/>
  </si>
  <si>
    <t>현예산대비(b-a)</t>
    <phoneticPr fontId="2" type="noConversion"/>
  </si>
  <si>
    <t>◎ 2015년추경예산 세입명세서</t>
    <phoneticPr fontId="2" type="noConversion"/>
  </si>
  <si>
    <t>◎ 2015년추경예산 세출명세서</t>
    <phoneticPr fontId="2" type="noConversion"/>
  </si>
  <si>
    <t xml:space="preserve"> - 1호봉(12개월)</t>
    <phoneticPr fontId="2" type="noConversion"/>
  </si>
  <si>
    <t>소계=</t>
    <phoneticPr fontId="2" type="noConversion"/>
  </si>
  <si>
    <t>총계=</t>
    <phoneticPr fontId="2" type="noConversion"/>
  </si>
  <si>
    <t>1. 인건비</t>
    <phoneticPr fontId="2" type="noConversion"/>
  </si>
  <si>
    <t>총계</t>
    <phoneticPr fontId="2" type="noConversion"/>
  </si>
  <si>
    <t>2. 운영비</t>
    <phoneticPr fontId="2" type="noConversion"/>
  </si>
  <si>
    <t>3.사업비</t>
    <phoneticPr fontId="2" type="noConversion"/>
  </si>
  <si>
    <t>인건비(국비)</t>
    <phoneticPr fontId="2" type="noConversion"/>
  </si>
  <si>
    <t>인건비(시비)</t>
    <phoneticPr fontId="2" type="noConversion"/>
  </si>
  <si>
    <t>운영비(국비)</t>
    <phoneticPr fontId="2" type="noConversion"/>
  </si>
  <si>
    <t>운영비(시비)</t>
    <phoneticPr fontId="2" type="noConversion"/>
  </si>
  <si>
    <t>사업비(국비)</t>
    <phoneticPr fontId="2" type="noConversion"/>
  </si>
  <si>
    <t>사업비(시비)</t>
    <phoneticPr fontId="2" type="noConversion"/>
  </si>
  <si>
    <t xml:space="preserve"> - 보육사 2</t>
    <phoneticPr fontId="2" type="noConversion"/>
  </si>
  <si>
    <t>2.자녀출생비</t>
    <phoneticPr fontId="2" type="noConversion"/>
  </si>
  <si>
    <t>회</t>
    <phoneticPr fontId="2" type="noConversion"/>
  </si>
  <si>
    <t>5대의무교육</t>
    <phoneticPr fontId="2" type="noConversion"/>
  </si>
  <si>
    <t>소계 =</t>
    <phoneticPr fontId="2" type="noConversion"/>
  </si>
  <si>
    <t>소계=</t>
    <phoneticPr fontId="2" type="noConversion"/>
  </si>
  <si>
    <t>교통비</t>
    <phoneticPr fontId="2" type="noConversion"/>
  </si>
  <si>
    <t>회</t>
    <phoneticPr fontId="2" type="noConversion"/>
  </si>
  <si>
    <t>포인트잡수입등</t>
    <phoneticPr fontId="2" type="noConversion"/>
  </si>
  <si>
    <t>1.차기이월금</t>
    <phoneticPr fontId="2" type="noConversion"/>
  </si>
  <si>
    <t>2. 공동모금회지원</t>
    <phoneticPr fontId="2" type="noConversion"/>
  </si>
  <si>
    <t xml:space="preserve"> - 1호봉(9개월)</t>
    <phoneticPr fontId="2" type="noConversion"/>
  </si>
  <si>
    <t>1. 명절휴가비(보조금)</t>
    <phoneticPr fontId="2" type="noConversion"/>
  </si>
  <si>
    <t>용돈(기타)</t>
    <phoneticPr fontId="2" type="noConversion"/>
  </si>
  <si>
    <t>잡지출</t>
    <phoneticPr fontId="2" type="noConversion"/>
  </si>
  <si>
    <t>1. 퇴직적립금</t>
    <phoneticPr fontId="2" type="noConversion"/>
  </si>
  <si>
    <t>2. 사회보험부담금부족금액</t>
    <phoneticPr fontId="2" type="noConversion"/>
  </si>
  <si>
    <t>4.직책수당(시설장)</t>
    <phoneticPr fontId="2" type="noConversion"/>
  </si>
  <si>
    <t>1.시설장 급여(보조금)</t>
    <phoneticPr fontId="2" type="noConversion"/>
  </si>
  <si>
    <t>2.보육사 급여(보조금)</t>
    <phoneticPr fontId="2" type="noConversion"/>
  </si>
  <si>
    <t>3. 심리치료사 급여(보조금)</t>
    <phoneticPr fontId="2" type="noConversion"/>
  </si>
  <si>
    <t xml:space="preserve"> - 심리치료사1</t>
    <phoneticPr fontId="2" type="noConversion"/>
  </si>
  <si>
    <t>1.직원경조사비</t>
    <phoneticPr fontId="2" type="noConversion"/>
  </si>
  <si>
    <t xml:space="preserve"> - 시설장(보조금)</t>
    <phoneticPr fontId="2" type="noConversion"/>
  </si>
  <si>
    <t xml:space="preserve"> - 보육사(보조금)</t>
    <phoneticPr fontId="2" type="noConversion"/>
  </si>
  <si>
    <t>2.가족수당(배우자,자녀)</t>
    <phoneticPr fontId="2" type="noConversion"/>
  </si>
  <si>
    <t>1.대체인력일비지급(후원금)</t>
    <phoneticPr fontId="2" type="noConversion"/>
  </si>
  <si>
    <t>7.문구용품등 소모금구입비(보조금)</t>
    <phoneticPr fontId="2" type="noConversion"/>
  </si>
  <si>
    <t>6.정수기렌탈료(보조금)</t>
    <phoneticPr fontId="2" type="noConversion"/>
  </si>
  <si>
    <t>1.도시가스요금(보조금)</t>
    <phoneticPr fontId="2" type="noConversion"/>
  </si>
  <si>
    <t>2.자동차세(레이9050)(이월금)</t>
    <phoneticPr fontId="2" type="noConversion"/>
  </si>
  <si>
    <t>3.신원보증보험료(이월금)</t>
    <phoneticPr fontId="2" type="noConversion"/>
  </si>
  <si>
    <t>1.차량유류및정비등(이월금)</t>
    <phoneticPr fontId="2" type="noConversion"/>
  </si>
  <si>
    <t>1. 2014년말 보조금반환(이월금)</t>
    <phoneticPr fontId="2" type="noConversion"/>
  </si>
  <si>
    <t xml:space="preserve"> -차기이월금(후원금)</t>
    <phoneticPr fontId="2" type="noConversion"/>
  </si>
  <si>
    <t xml:space="preserve"> -차기이월금(기타)</t>
    <phoneticPr fontId="2" type="noConversion"/>
  </si>
  <si>
    <t>1.이미용비(보조금)</t>
    <phoneticPr fontId="2" type="noConversion"/>
  </si>
  <si>
    <t>2.목욕비(보조금)</t>
    <phoneticPr fontId="2" type="noConversion"/>
  </si>
  <si>
    <t>1.행사비(생일잔치)(보조금)</t>
    <phoneticPr fontId="2" type="noConversion"/>
  </si>
  <si>
    <t>2.문화생활체험비(외식,영화등)(보조금)</t>
    <phoneticPr fontId="2" type="noConversion"/>
  </si>
  <si>
    <t>1.사업진행재료구입비(보조금)</t>
    <phoneticPr fontId="2" type="noConversion"/>
  </si>
  <si>
    <t>1.다도및심리운동재료구입비(보조금)</t>
    <phoneticPr fontId="2" type="noConversion"/>
  </si>
  <si>
    <t>1.부식및간식비(보조금)</t>
    <phoneticPr fontId="2" type="noConversion"/>
  </si>
  <si>
    <t>1.생필품구입(보조금)</t>
    <phoneticPr fontId="2" type="noConversion"/>
  </si>
  <si>
    <t>1. 피복 및 이불등(보조금)</t>
    <phoneticPr fontId="2" type="noConversion"/>
  </si>
  <si>
    <t>2.개별의복비(보조금)</t>
    <phoneticPr fontId="2" type="noConversion"/>
  </si>
  <si>
    <t>1.건강검진비(보조금)</t>
    <phoneticPr fontId="2" type="noConversion"/>
  </si>
  <si>
    <t>2.의료비(응급치료등)(보조금)</t>
    <phoneticPr fontId="2" type="noConversion"/>
  </si>
  <si>
    <t>3.병원진료비(보조금)</t>
    <phoneticPr fontId="2" type="noConversion"/>
  </si>
  <si>
    <t>4.약품구입(보조금)</t>
    <phoneticPr fontId="2" type="noConversion"/>
  </si>
  <si>
    <t>5.심리치료재료및진행비(보조금)</t>
    <phoneticPr fontId="2" type="noConversion"/>
  </si>
  <si>
    <t>1.학용품비(준비물등)(이월금)</t>
    <phoneticPr fontId="2" type="noConversion"/>
  </si>
  <si>
    <t>1.교통카드충전 및 교통비등(보조금)</t>
    <phoneticPr fontId="2" type="noConversion"/>
  </si>
  <si>
    <t>1.아동용돈(보조금)</t>
    <phoneticPr fontId="2" type="noConversion"/>
  </si>
  <si>
    <t>1.시외출장교통비(보조금)</t>
    <phoneticPr fontId="2" type="noConversion"/>
  </si>
  <si>
    <t>명</t>
    <phoneticPr fontId="2" type="noConversion"/>
  </si>
  <si>
    <t>1.퇴직연금관리수수료(보조금)</t>
    <phoneticPr fontId="2" type="noConversion"/>
  </si>
  <si>
    <t>2.공인인증갱신수수료(보조금)</t>
    <phoneticPr fontId="2" type="noConversion"/>
  </si>
  <si>
    <t>4.프린트대여비(보조금)</t>
    <phoneticPr fontId="2" type="noConversion"/>
  </si>
  <si>
    <t>5.신용카드연회비(보조금)</t>
    <phoneticPr fontId="2" type="noConversion"/>
  </si>
  <si>
    <t>2.전기요금(보조금)</t>
    <phoneticPr fontId="2" type="noConversion"/>
  </si>
  <si>
    <t>4.전화요금(보조금)</t>
    <phoneticPr fontId="2" type="noConversion"/>
  </si>
  <si>
    <t>5.인터넷요금(보조금)</t>
    <phoneticPr fontId="2" type="noConversion"/>
  </si>
  <si>
    <t>3.심리치료컴퓨터및집기구입(이월금)</t>
    <phoneticPr fontId="2" type="noConversion"/>
  </si>
  <si>
    <t>1.수업료지원(방과후활동,수련회,학원등)(보조금)</t>
    <phoneticPr fontId="2" type="noConversion"/>
  </si>
  <si>
    <t>2.입소아동학원등지원(보조금</t>
    <phoneticPr fontId="2" type="noConversion"/>
  </si>
  <si>
    <t>1.학용품비(준비물등)(보조금)</t>
    <phoneticPr fontId="2" type="noConversion"/>
  </si>
  <si>
    <t>관/항/목</t>
    <phoneticPr fontId="2" type="noConversion"/>
  </si>
  <si>
    <t>전년추경대비(b-a)</t>
    <phoneticPr fontId="2" type="noConversion"/>
  </si>
  <si>
    <t>추경(b)</t>
    <phoneticPr fontId="2" type="noConversion"/>
  </si>
  <si>
    <t>금액</t>
    <phoneticPr fontId="2" type="noConversion"/>
  </si>
  <si>
    <t>%</t>
    <phoneticPr fontId="2" type="noConversion"/>
  </si>
  <si>
    <t>세입계</t>
    <phoneticPr fontId="2" type="noConversion"/>
  </si>
  <si>
    <t>세출계</t>
    <phoneticPr fontId="2" type="noConversion"/>
  </si>
  <si>
    <t>보조금수입</t>
    <phoneticPr fontId="2" type="noConversion"/>
  </si>
  <si>
    <t>사무비</t>
    <phoneticPr fontId="2" type="noConversion"/>
  </si>
  <si>
    <t>1.보조금수입</t>
    <phoneticPr fontId="2" type="noConversion"/>
  </si>
  <si>
    <t>1.인건비</t>
    <phoneticPr fontId="2" type="noConversion"/>
  </si>
  <si>
    <t xml:space="preserve"> 1)경상보조금</t>
    <phoneticPr fontId="2" type="noConversion"/>
  </si>
  <si>
    <t xml:space="preserve">  1)급여</t>
    <phoneticPr fontId="2" type="noConversion"/>
  </si>
  <si>
    <t xml:space="preserve"> 2)기타보조금</t>
    <phoneticPr fontId="2" type="noConversion"/>
  </si>
  <si>
    <t xml:space="preserve">  2)제수당</t>
    <phoneticPr fontId="2" type="noConversion"/>
  </si>
  <si>
    <t>후원금수입</t>
    <phoneticPr fontId="2" type="noConversion"/>
  </si>
  <si>
    <t xml:space="preserve">  3)퇴직금 및 퇴직적립금</t>
    <phoneticPr fontId="2" type="noConversion"/>
  </si>
  <si>
    <t>1.후원금수입</t>
    <phoneticPr fontId="2" type="noConversion"/>
  </si>
  <si>
    <t xml:space="preserve">  4)사회보험부담금</t>
    <phoneticPr fontId="2" type="noConversion"/>
  </si>
  <si>
    <t>1) 지정후원금</t>
    <phoneticPr fontId="2" type="noConversion"/>
  </si>
  <si>
    <t xml:space="preserve">  5)기타후생경비</t>
    <phoneticPr fontId="2" type="noConversion"/>
  </si>
  <si>
    <t>2) 비지정후원금</t>
    <phoneticPr fontId="2" type="noConversion"/>
  </si>
  <si>
    <t>2.업무추진비</t>
    <phoneticPr fontId="2" type="noConversion"/>
  </si>
  <si>
    <t>전입금</t>
    <phoneticPr fontId="2" type="noConversion"/>
  </si>
  <si>
    <t xml:space="preserve">  1)기관운영비</t>
    <phoneticPr fontId="2" type="noConversion"/>
  </si>
  <si>
    <t>1.법인전입금</t>
    <phoneticPr fontId="2" type="noConversion"/>
  </si>
  <si>
    <t xml:space="preserve">  2)회의비</t>
    <phoneticPr fontId="2" type="noConversion"/>
  </si>
  <si>
    <t xml:space="preserve"> 1)운영전입금</t>
    <phoneticPr fontId="2" type="noConversion"/>
  </si>
  <si>
    <t>3.운영비</t>
    <phoneticPr fontId="2" type="noConversion"/>
  </si>
  <si>
    <t xml:space="preserve">  1)여비</t>
    <phoneticPr fontId="2" type="noConversion"/>
  </si>
  <si>
    <t xml:space="preserve">  2)수용비 및 수수료</t>
    <phoneticPr fontId="2" type="noConversion"/>
  </si>
  <si>
    <t xml:space="preserve">  3)공공요금</t>
    <phoneticPr fontId="2" type="noConversion"/>
  </si>
  <si>
    <t>이월금</t>
    <phoneticPr fontId="2" type="noConversion"/>
  </si>
  <si>
    <t xml:space="preserve">  4)제세공과금</t>
    <phoneticPr fontId="2" type="noConversion"/>
  </si>
  <si>
    <t>1.이월금</t>
    <phoneticPr fontId="2" type="noConversion"/>
  </si>
  <si>
    <t xml:space="preserve">  5)차량비</t>
    <phoneticPr fontId="2" type="noConversion"/>
  </si>
  <si>
    <t xml:space="preserve">   6)기타운영비</t>
    <phoneticPr fontId="2" type="noConversion"/>
  </si>
  <si>
    <t>잡수입</t>
    <phoneticPr fontId="2" type="noConversion"/>
  </si>
  <si>
    <t>재산조성비</t>
  </si>
  <si>
    <t>1.잡수입</t>
    <phoneticPr fontId="2" type="noConversion"/>
  </si>
  <si>
    <t>1.시설비</t>
  </si>
  <si>
    <t xml:space="preserve"> 1)기타예금이자수입</t>
    <phoneticPr fontId="2" type="noConversion"/>
  </si>
  <si>
    <t xml:space="preserve">  1)자산취득비</t>
  </si>
  <si>
    <t xml:space="preserve"> 2)기타잡수입</t>
    <phoneticPr fontId="2" type="noConversion"/>
  </si>
  <si>
    <t xml:space="preserve">   2)시설장비유지비</t>
    <phoneticPr fontId="2" type="noConversion"/>
  </si>
  <si>
    <t>사업비</t>
  </si>
  <si>
    <t>1.사업비</t>
  </si>
  <si>
    <t>반납금</t>
  </si>
  <si>
    <t>잡지출</t>
  </si>
  <si>
    <t>예비비</t>
  </si>
  <si>
    <t>차기이월금</t>
  </si>
  <si>
    <t xml:space="preserve"> 1)전년도사업이월금</t>
    <phoneticPr fontId="2" type="noConversion"/>
  </si>
  <si>
    <t xml:space="preserve"> 2)전년도후원이월금</t>
    <phoneticPr fontId="2" type="noConversion"/>
  </si>
  <si>
    <t xml:space="preserve">  6)일용잡금</t>
    <phoneticPr fontId="2" type="noConversion"/>
  </si>
  <si>
    <t>회</t>
  </si>
  <si>
    <t>3.교육비</t>
    <phoneticPr fontId="2" type="noConversion"/>
  </si>
  <si>
    <t>반환금</t>
    <phoneticPr fontId="2" type="noConversion"/>
  </si>
  <si>
    <t>반환금</t>
    <phoneticPr fontId="2" type="noConversion"/>
  </si>
  <si>
    <t>보조금반환금</t>
    <phoneticPr fontId="2" type="noConversion"/>
  </si>
  <si>
    <t xml:space="preserve">기관명 : </t>
    <phoneticPr fontId="40" type="noConversion"/>
  </si>
  <si>
    <t>울산신나는아동쉼터</t>
    <phoneticPr fontId="40" type="noConversion"/>
  </si>
  <si>
    <t>단위: 원</t>
    <phoneticPr fontId="40" type="noConversion"/>
  </si>
  <si>
    <t>항목</t>
    <phoneticPr fontId="40" type="noConversion"/>
  </si>
  <si>
    <t>2015 추경</t>
    <phoneticPr fontId="40" type="noConversion"/>
  </si>
  <si>
    <t>증감률(%)</t>
    <phoneticPr fontId="40" type="noConversion"/>
  </si>
  <si>
    <t>자금출처</t>
    <phoneticPr fontId="40" type="noConversion"/>
  </si>
  <si>
    <t>비고</t>
    <phoneticPr fontId="40" type="noConversion"/>
  </si>
  <si>
    <t>보조금</t>
    <phoneticPr fontId="40" type="noConversion"/>
  </si>
  <si>
    <t>법인자부담</t>
    <phoneticPr fontId="40" type="noConversion"/>
  </si>
  <si>
    <t>이월금</t>
    <phoneticPr fontId="40" type="noConversion"/>
  </si>
  <si>
    <t>후원금</t>
    <phoneticPr fontId="40" type="noConversion"/>
  </si>
  <si>
    <t>기타</t>
    <phoneticPr fontId="40" type="noConversion"/>
  </si>
  <si>
    <t>(증감사유 및 세부내역 설명)</t>
    <phoneticPr fontId="40" type="noConversion"/>
  </si>
  <si>
    <t>합계</t>
    <phoneticPr fontId="40" type="noConversion"/>
  </si>
  <si>
    <t>인건비</t>
    <phoneticPr fontId="40" type="noConversion"/>
  </si>
  <si>
    <t>소계</t>
    <phoneticPr fontId="40" type="noConversion"/>
  </si>
  <si>
    <t>급여</t>
    <phoneticPr fontId="40" type="noConversion"/>
  </si>
  <si>
    <t>제수당</t>
    <phoneticPr fontId="40" type="noConversion"/>
  </si>
  <si>
    <t>퇴직적립금</t>
    <phoneticPr fontId="40" type="noConversion"/>
  </si>
  <si>
    <t>사회보험</t>
    <phoneticPr fontId="40" type="noConversion"/>
  </si>
  <si>
    <t>기타후생경비</t>
    <phoneticPr fontId="40" type="noConversion"/>
  </si>
  <si>
    <t>일용잡금</t>
    <phoneticPr fontId="40" type="noConversion"/>
  </si>
  <si>
    <t>직원휴가(여름)시 대체인력 580천원증액</t>
    <phoneticPr fontId="40" type="noConversion"/>
  </si>
  <si>
    <t>운영비</t>
    <phoneticPr fontId="40" type="noConversion"/>
  </si>
  <si>
    <t xml:space="preserve"> </t>
    <phoneticPr fontId="40" type="noConversion"/>
  </si>
  <si>
    <t>업무추진비</t>
    <phoneticPr fontId="40" type="noConversion"/>
  </si>
  <si>
    <t>계</t>
    <phoneticPr fontId="40" type="noConversion"/>
  </si>
  <si>
    <t>기관운영비</t>
    <phoneticPr fontId="40" type="noConversion"/>
  </si>
  <si>
    <t>회의비</t>
    <phoneticPr fontId="40" type="noConversion"/>
  </si>
  <si>
    <t>여비</t>
    <phoneticPr fontId="40" type="noConversion"/>
  </si>
  <si>
    <t>수용비및수수료</t>
    <phoneticPr fontId="40" type="noConversion"/>
  </si>
  <si>
    <t>공공요금</t>
    <phoneticPr fontId="40" type="noConversion"/>
  </si>
  <si>
    <t>제세공과금</t>
    <phoneticPr fontId="40" type="noConversion"/>
  </si>
  <si>
    <t>차량비</t>
    <phoneticPr fontId="40" type="noConversion"/>
  </si>
  <si>
    <t>15년 쉼터외부 활동등 현실적 차량비 산정</t>
    <phoneticPr fontId="40" type="noConversion"/>
  </si>
  <si>
    <t>재산조성비</t>
    <phoneticPr fontId="40" type="noConversion"/>
  </si>
  <si>
    <t>자산취득비</t>
    <phoneticPr fontId="40" type="noConversion"/>
  </si>
  <si>
    <t>시설장비유지비</t>
    <phoneticPr fontId="40" type="noConversion"/>
  </si>
  <si>
    <t>사업비</t>
    <phoneticPr fontId="40" type="noConversion"/>
  </si>
  <si>
    <t xml:space="preserve"> 국비등 보조금 확보로 사업의 전반적 강화</t>
    <phoneticPr fontId="40" type="noConversion"/>
  </si>
  <si>
    <t>운영관리사업</t>
    <phoneticPr fontId="40" type="noConversion"/>
  </si>
  <si>
    <t>위생비</t>
    <phoneticPr fontId="40" type="noConversion"/>
  </si>
  <si>
    <t>쉼터 아동들의 이미용강화(파마등 고려함) 361천원 증액</t>
    <phoneticPr fontId="40" type="noConversion"/>
  </si>
  <si>
    <t>행사비</t>
    <phoneticPr fontId="40" type="noConversion"/>
  </si>
  <si>
    <t>공동체(5대교육등)</t>
    <phoneticPr fontId="40" type="noConversion"/>
  </si>
  <si>
    <t>현대자동차</t>
    <phoneticPr fontId="40" type="noConversion"/>
  </si>
  <si>
    <t>생계비</t>
    <phoneticPr fontId="40" type="noConversion"/>
  </si>
  <si>
    <t>수용기관경비</t>
    <phoneticPr fontId="40" type="noConversion"/>
  </si>
  <si>
    <t>피복비</t>
    <phoneticPr fontId="40" type="noConversion"/>
  </si>
  <si>
    <t>4계절이불 및 의복구입비 339천원 증액</t>
    <phoneticPr fontId="40" type="noConversion"/>
  </si>
  <si>
    <t>의료비</t>
    <phoneticPr fontId="40" type="noConversion"/>
  </si>
  <si>
    <t>심리치료실 셋팅 및 도구등 2,612천원 증액</t>
    <phoneticPr fontId="40" type="noConversion"/>
  </si>
  <si>
    <t>교육비</t>
    <phoneticPr fontId="40" type="noConversion"/>
  </si>
  <si>
    <t>수업료</t>
    <phoneticPr fontId="40" type="noConversion"/>
  </si>
  <si>
    <t>미취학아이 어린이집(유치원) 등 2,378천원 증액</t>
    <phoneticPr fontId="40" type="noConversion"/>
  </si>
  <si>
    <t>아이용돈</t>
    <phoneticPr fontId="40" type="noConversion"/>
  </si>
  <si>
    <t>학용품비</t>
    <phoneticPr fontId="40" type="noConversion"/>
  </si>
  <si>
    <t>교통비</t>
    <phoneticPr fontId="40" type="noConversion"/>
  </si>
  <si>
    <t>잡지출</t>
    <phoneticPr fontId="40" type="noConversion"/>
  </si>
  <si>
    <t>예비비</t>
    <phoneticPr fontId="40" type="noConversion"/>
  </si>
  <si>
    <t>보조금반환</t>
    <phoneticPr fontId="40" type="noConversion"/>
  </si>
  <si>
    <t>처우개선9,680추가지원5,459,400운영비1,062,423(이자등)</t>
    <phoneticPr fontId="40" type="noConversion"/>
  </si>
  <si>
    <t>차기이월금</t>
    <phoneticPr fontId="40" type="noConversion"/>
  </si>
  <si>
    <t>&lt;작성지침&gt;</t>
    <phoneticPr fontId="40" type="noConversion"/>
  </si>
  <si>
    <t>1. 2014년 결산과 2015년 추경예산을 기준으로 작성합니다. (2015년 본 예산은 작성하지 않습니다.)</t>
    <phoneticPr fontId="40" type="noConversion"/>
  </si>
  <si>
    <t>2. 예산을 인건비, 운영비, 사업비로 구분해서 작성하시기 바랍니다.  세부적인 항목은 각 기관 예산서에 준해서 추가 작성하시면 됩니다.</t>
    <phoneticPr fontId="40" type="noConversion"/>
  </si>
  <si>
    <t>3. 운영비에는 업무추진비, 운영비, 재산조성비를  포함합니다.</t>
    <phoneticPr fontId="40" type="noConversion"/>
  </si>
  <si>
    <t>4. 기타는 잡지출, 예비비, 이월금등 입니다.</t>
    <phoneticPr fontId="40" type="noConversion"/>
  </si>
  <si>
    <t xml:space="preserve"> - 심리치료사(보조금)</t>
    <phoneticPr fontId="2" type="noConversion"/>
  </si>
  <si>
    <t>종사자 교육비 증액(법인신입직원 교육 및 보육사교육)</t>
    <phoneticPr fontId="2" type="noConversion"/>
  </si>
  <si>
    <t>직원회식비 증액</t>
    <phoneticPr fontId="2" type="noConversion"/>
  </si>
  <si>
    <t>1. 화장실 수리등 쉼터시설수리등이 많아져 1,589천원 증액</t>
    <phoneticPr fontId="40" type="noConversion"/>
  </si>
  <si>
    <t>15년 문화체험활동 확대(월1회) 1,449천원 증액</t>
    <phoneticPr fontId="40" type="noConversion"/>
  </si>
  <si>
    <t>기타운영비</t>
    <phoneticPr fontId="2" type="noConversion"/>
  </si>
  <si>
    <t>기타운영비</t>
    <phoneticPr fontId="2" type="noConversion"/>
  </si>
  <si>
    <t>1.그룹홈회식비(이월금)</t>
    <phoneticPr fontId="2" type="noConversion"/>
  </si>
  <si>
    <t>소계</t>
    <phoneticPr fontId="2" type="noConversion"/>
  </si>
  <si>
    <t>시설명 : 울산신나는아동쉼터 2015년 사업계획서</t>
    <phoneticPr fontId="2" type="noConversion"/>
  </si>
  <si>
    <t>(단위:천원)</t>
    <phoneticPr fontId="2" type="noConversion"/>
  </si>
  <si>
    <t>사업
분류</t>
    <phoneticPr fontId="2" type="noConversion"/>
  </si>
  <si>
    <t>세부사업명</t>
    <phoneticPr fontId="2" type="noConversion"/>
  </si>
  <si>
    <t>계    획</t>
    <phoneticPr fontId="2" type="noConversion"/>
  </si>
  <si>
    <t>사 업 개 요</t>
    <phoneticPr fontId="2" type="noConversion"/>
  </si>
  <si>
    <t>기 대 효 과</t>
    <phoneticPr fontId="2" type="noConversion"/>
  </si>
  <si>
    <t>목  표
(명, 건)</t>
    <phoneticPr fontId="2" type="noConversion"/>
  </si>
  <si>
    <t>예   산</t>
    <phoneticPr fontId="2" type="noConversion"/>
  </si>
  <si>
    <t>세 입</t>
    <phoneticPr fontId="2" type="noConversion"/>
  </si>
  <si>
    <t>세 출</t>
    <phoneticPr fontId="2" type="noConversion"/>
  </si>
  <si>
    <t>총 계</t>
    <phoneticPr fontId="2" type="noConversion"/>
  </si>
  <si>
    <t>아동보호사업</t>
    <phoneticPr fontId="2" type="noConversion"/>
  </si>
  <si>
    <t>보호보육 합계</t>
    <phoneticPr fontId="2" type="noConversion"/>
  </si>
  <si>
    <t>보호보육사업</t>
    <phoneticPr fontId="2" type="noConversion"/>
  </si>
  <si>
    <t>일일보호</t>
    <phoneticPr fontId="2" type="noConversion"/>
  </si>
  <si>
    <t>* 대상 :  아동보호전문기관 및 시군구의 요청에 의한 학대피해아동 및 요보호 아동
* 인원 : 월 평균 입소인원 5명 * 365일 = 1825명
* 시기 : 연 중(입소기간은 3개월로  1회 연장 가능함.)
* 내용 : 24시간 보호보육등</t>
    <phoneticPr fontId="2" type="noConversion"/>
  </si>
  <si>
    <t>* 학대 피해아동의 심신의 안정 및 신체 기능강화
* 원가정 복귀를 위한 정상적 생활습관 형성
* 새로운 환경에서 변화되는 아동들의 지지 및 격려자로서의 역할</t>
    <phoneticPr fontId="2" type="noConversion"/>
  </si>
  <si>
    <t>위생지도</t>
    <phoneticPr fontId="2" type="noConversion"/>
  </si>
  <si>
    <t>* 인원 : 목욕 - 월 평균 입소인원 5명 * 6회 = 30명
샤워 및 세안 - 월 평균 인원 5명 * 365일 = 1825명
* 시기 : 목욕 - 월 1회
           샤워 및 세안 - 매일
* 내용 :6,000원(목욕비)*5명*6회=180,000원</t>
    <phoneticPr fontId="2" type="noConversion"/>
  </si>
  <si>
    <t>* 위생에 대한 교육 및 습관 형성 
* 깨끗한 몸 상태로 가꾸어 건강 유지  및  영양적인 식상활지원</t>
    <phoneticPr fontId="2" type="noConversion"/>
  </si>
  <si>
    <t>이미용</t>
    <phoneticPr fontId="2" type="noConversion"/>
  </si>
  <si>
    <t>* 인원 : 월 평균 입소인원 5명 * 12개월 * 월 1회 = 60명
* 시기 : 월 1회
* 내용 : 10,000원( 이미용등)*5명*6회=300,000</t>
    <phoneticPr fontId="2" type="noConversion"/>
  </si>
  <si>
    <t>의복지원</t>
    <phoneticPr fontId="2" type="noConversion"/>
  </si>
  <si>
    <t>생활지원</t>
    <phoneticPr fontId="2" type="noConversion"/>
  </si>
  <si>
    <t>의료사업 소계</t>
    <phoneticPr fontId="2" type="noConversion"/>
  </si>
  <si>
    <t>의료지원사업</t>
    <phoneticPr fontId="2" type="noConversion"/>
  </si>
  <si>
    <t>건강검진</t>
    <phoneticPr fontId="2" type="noConversion"/>
  </si>
  <si>
    <t>* 대상 :  쉼터 입소 아동 중  중, 장기 보호를 받을 아동
* 인원 : 월 별 예상 신규 입소 아동 7명 * 3회 = 21명
* 시기 : 수시(입소 후 1주일 이내로 1회 실시)
* 내용 - 7명*3회*20,000원=420,000원</t>
    <phoneticPr fontId="2" type="noConversion"/>
  </si>
  <si>
    <t>* 입소당시 아동의 건강 상태 확인
* 단체 생활에서 일어날 수 있는 전염병의 예방</t>
    <phoneticPr fontId="2" type="noConversion"/>
  </si>
  <si>
    <t>응급치료</t>
    <phoneticPr fontId="2" type="noConversion"/>
  </si>
  <si>
    <t>* 인원 : 3명 *3회 = 9명 * 시기 : 수시
* 내용 : 응급상황 발생시 119 혹은 인근 병원(동강병원) 응급실을 방문하여 응급처치 실시 * 내역:70,000원*3명*3회=630,000원</t>
    <phoneticPr fontId="2" type="noConversion"/>
  </si>
  <si>
    <t>* 치료를 통한 정상적 심신의 기능 강화</t>
    <phoneticPr fontId="2" type="noConversion"/>
  </si>
  <si>
    <t>병원진료</t>
    <phoneticPr fontId="2" type="noConversion"/>
  </si>
  <si>
    <t>* 인원 : 평균지원대상 3명  * 12개월 = 36명 * 시기 : 수시
* 내용 : 소아과, 소아정신과등 보호아동의 건강 이상시 인근 병원을 방문 전문적인 의료서비스 지원 *내역:540,000원(약품구입등)</t>
    <phoneticPr fontId="2" type="noConversion"/>
  </si>
  <si>
    <t>교육문화사업</t>
    <phoneticPr fontId="2" type="noConversion"/>
  </si>
  <si>
    <t>교육사업 소계</t>
    <phoneticPr fontId="2" type="noConversion"/>
  </si>
  <si>
    <t>교육사업</t>
    <phoneticPr fontId="2" type="noConversion"/>
  </si>
  <si>
    <t>경제교육</t>
    <phoneticPr fontId="2" type="noConversion"/>
  </si>
  <si>
    <t>* 적당한 용돈지급 및 사용 지도로 만족감 형성/도벽예방
* 시설에서의 개인생활에 대한 존중</t>
    <phoneticPr fontId="2" type="noConversion"/>
  </si>
  <si>
    <t>교육(학습)지원</t>
    <phoneticPr fontId="2" type="noConversion"/>
  </si>
  <si>
    <t>* 인원 : 평균 서비스 지원 대상 3명 * 2회* 4분기 = 24명
* 시기 : 주 1회 이상  * 금액 : 3,000,000원
* 내용 :방과후, 수련회 ,야외체험행사과 학용품,교통비등 비용지원</t>
    <phoneticPr fontId="2" type="noConversion"/>
  </si>
  <si>
    <t>* 부족하기 쉬운 학교 교육의 보충으로 학습 수준 향상
*  다양한 분야의 방과 후 수업을 통해 자신만의 재능 발견 및 스트레스 해소</t>
    <phoneticPr fontId="2" type="noConversion"/>
  </si>
  <si>
    <t>특기적성함양(학원등)</t>
    <phoneticPr fontId="2" type="noConversion"/>
  </si>
  <si>
    <t>* 학교 교육의 보충으로 학습 수준 향상
* 개별 아동의 소질 및 잠재력 계발</t>
    <phoneticPr fontId="2" type="noConversion"/>
  </si>
  <si>
    <t>학습(숙제)및교통비지원</t>
    <phoneticPr fontId="2" type="noConversion"/>
  </si>
  <si>
    <t>* 시설 내 아동학습에 대한 지속적인 개별지도로 학습수준 향상
* 숙제 및 준비물 점검등 통해 정상적인 학교 생활 습관 형성</t>
    <phoneticPr fontId="2" type="noConversion"/>
  </si>
  <si>
    <t>아동안전교육( 5대의무교육)</t>
    <phoneticPr fontId="2" type="noConversion"/>
  </si>
  <si>
    <t>* 위급상황시 대처방법 습득, 안전규칙의 생활화를 통한 안전한 생활 도모
* 아동권리가 무엇인지 인지하고, 자아존중감 향상</t>
    <phoneticPr fontId="2" type="noConversion"/>
  </si>
  <si>
    <t>공동체특별활동</t>
    <phoneticPr fontId="2" type="noConversion"/>
  </si>
  <si>
    <t>* 인원 : 평균 서비스 지원 대상 3명 * 2회*4주* 10월 = 240명
* 시기 : 주2회 이상  * 내역 : 210,000원(프로그램진행재료비등)*2회=420,000원
* 내용 : 다도프로그램, 공동체놀이(게임)활동, 심리운동등</t>
    <phoneticPr fontId="2" type="noConversion"/>
  </si>
  <si>
    <t>* 공동체특별활동을 통해 스트레스해소
* 특별활동을 통해 정서적 안정 및 유대감 강화</t>
    <phoneticPr fontId="2" type="noConversion"/>
  </si>
  <si>
    <t>문화체험 소계</t>
    <phoneticPr fontId="2" type="noConversion"/>
  </si>
  <si>
    <t>문화지원사업</t>
    <phoneticPr fontId="2" type="noConversion"/>
  </si>
  <si>
    <t>문화지원</t>
    <phoneticPr fontId="2" type="noConversion"/>
  </si>
  <si>
    <t>생일잔치</t>
    <phoneticPr fontId="2" type="noConversion"/>
  </si>
  <si>
    <t>* 생일잔치를 통한 자아존중함 향상
* 다양한 경험을 통한 잠재력 강화
* 일상생활의 스트레스 해소 및 유대감 강화</t>
    <phoneticPr fontId="2" type="noConversion"/>
  </si>
  <si>
    <t>여가(문화)생활지원</t>
    <phoneticPr fontId="2" type="noConversion"/>
  </si>
  <si>
    <t>* 인원 : 생일 : 월 평균 입소 인원 5명 * 월 1회 * 12개월 = 60명 * 시기 : 수시   * 내역 : 1200000
* 내용 : 외식하기(월1회), 영화등 문화생활( 년2회), 야외산책(월1회), 실내놀이터(월1회),노래방등</t>
    <phoneticPr fontId="2" type="noConversion"/>
  </si>
  <si>
    <t>* 여가(문화)생활지원으로로 사회성 증진, 자아존중감 향상</t>
    <phoneticPr fontId="2" type="noConversion"/>
  </si>
  <si>
    <t>심리치료</t>
    <phoneticPr fontId="2" type="noConversion"/>
  </si>
  <si>
    <t>심리치료 소계</t>
    <phoneticPr fontId="2" type="noConversion"/>
  </si>
  <si>
    <t xml:space="preserve">심리치료 </t>
    <phoneticPr fontId="2" type="noConversion"/>
  </si>
  <si>
    <t>심리치료실(검사치료등)</t>
    <phoneticPr fontId="2" type="noConversion"/>
  </si>
  <si>
    <t xml:space="preserve">* 심리 검사를 통하여 아동에게 알맞은 보호보육 서비스 및 훈육 방법 제공
* 건강한 심신 발달 도모 </t>
    <phoneticPr fontId="2" type="noConversion"/>
  </si>
  <si>
    <t>미술치료</t>
    <phoneticPr fontId="2" type="noConversion"/>
  </si>
  <si>
    <t>* 대상 :  쉼터 입소 아동 중 심리치료가 필요하다고 판단되는 아동
* 인원 : 연 평균 서비스 이용 인원 5명 * 15회기 = 75명
* 시기 : 수시
* 내용 : 아동보호전문기관과 연계되어 본기관 2층에서 미술치료 실시</t>
    <phoneticPr fontId="2" type="noConversion"/>
  </si>
  <si>
    <t xml:space="preserve">* 학대피해 아동의 심리적 문제행동 감소 및 아동의 건강한 심신발달 도모
* 부적응 행동 감소 및 사회성 향상 
</t>
    <phoneticPr fontId="2" type="noConversion"/>
  </si>
  <si>
    <t>놀이치료</t>
    <phoneticPr fontId="2" type="noConversion"/>
  </si>
  <si>
    <t>* 대상 :  쉼터 입소 아동 중 심리치료가 필요하다고 판단되는 아동
* 인원 : 연 평균 서비스 이용 인원 3명 * 15회기 = 45명
* 시기 : 수시
* 내용 : 아동보호전문기관과 연계되어 본기관 2층에서 미술치료 실시</t>
    <phoneticPr fontId="2" type="noConversion"/>
  </si>
  <si>
    <t>아동상담사업</t>
    <phoneticPr fontId="2" type="noConversion"/>
  </si>
  <si>
    <t>상담 소계</t>
    <phoneticPr fontId="2" type="noConversion"/>
  </si>
  <si>
    <t>아동상담지원사업</t>
    <phoneticPr fontId="2" type="noConversion"/>
  </si>
  <si>
    <t>아동상담</t>
    <phoneticPr fontId="2" type="noConversion"/>
  </si>
  <si>
    <t>* 인원 : 월 평균 입소 아동 5명 * 주 1회 * 4주 * 12개월 = 240명
* 시기 : 수시 및 계획상담
* 내용 : 학교 생활, 쉼터 생활 및 훈육을 위한 아동과의 개별상담</t>
    <phoneticPr fontId="2" type="noConversion"/>
  </si>
  <si>
    <t>* 개별적 상담을 통해 자아존중감 강화
* 문제발생시 조언과 도움을 얻을 줄 아는 습관의 형성
* 문제행동에 대한 인권존중적 주의지도</t>
    <phoneticPr fontId="2" type="noConversion"/>
  </si>
  <si>
    <t>유관기관상담</t>
    <phoneticPr fontId="2" type="noConversion"/>
  </si>
  <si>
    <t>* 아동을 둘러싸고 있는 중요한 지역사회 자원들과의 관계 형성 및 상담을 통해 아동에게 보다 나은 서비스 제공
*  아동 개별 장기적인 목표설정 대한 전문적 조언</t>
    <phoneticPr fontId="2" type="noConversion"/>
  </si>
  <si>
    <t>가족상담</t>
    <phoneticPr fontId="2" type="noConversion"/>
  </si>
  <si>
    <t>운영관리사업</t>
    <phoneticPr fontId="2" type="noConversion"/>
  </si>
  <si>
    <t>운영관리사업 소계</t>
    <phoneticPr fontId="2" type="noConversion"/>
  </si>
  <si>
    <t>자원봉사자관리</t>
    <phoneticPr fontId="2" type="noConversion"/>
  </si>
  <si>
    <t>* 일상생활 및 행사시 부족한 일손 충족
* 아동과 자원봉사자간의 지속적인 관계는 아동의 안정감, 사회성 향상에 도움</t>
    <phoneticPr fontId="2" type="noConversion"/>
  </si>
  <si>
    <t>후원자관리</t>
    <phoneticPr fontId="2" type="noConversion"/>
  </si>
  <si>
    <t xml:space="preserve">* 쉼터 내 필요한 생필품 및 아동 간식, 아동 주식 제공
* 문화체험 및 외식 후원으로 아동들의 스트레스 해소 및 다양한 경험 제공 </t>
    <phoneticPr fontId="2" type="noConversion"/>
  </si>
  <si>
    <t>직원교육비</t>
    <phoneticPr fontId="2" type="noConversion"/>
  </si>
  <si>
    <t xml:space="preserve">* 쉼터 직원들의 교육을 통해 소진예방 및 전문성 강과 </t>
    <phoneticPr fontId="2" type="noConversion"/>
  </si>
  <si>
    <t>운영위원회</t>
    <phoneticPr fontId="2" type="noConversion"/>
  </si>
  <si>
    <t xml:space="preserve">* 쉼
* 문화체험 및 외식 후원으로 아동들의 스트레스 해소 및 다양한 경험 제공 </t>
    <phoneticPr fontId="2" type="noConversion"/>
  </si>
  <si>
    <t>* 대상 : 입소 아동(미취학,초/중/고등)
* 인원 : 평균 서비스 지원 대상 2명 * 월1회*12월=24명
* 시기 : 주 1회 이상   * 금액 : 2,500,000
* 내용 : 학원 및 과외등을 이용한 교과 학습 및 특기적성(예체능, 태권도등 포함) 교육</t>
    <phoneticPr fontId="2" type="noConversion"/>
  </si>
  <si>
    <t>* 인원 : 월 평균 서비스 지원 인원 7명 * 년 2회 = 14명
* 시기 : 수시
* 내용 : 7명(의복,속옥,신발,침구류등)=1550000원</t>
    <phoneticPr fontId="2" type="noConversion"/>
  </si>
  <si>
    <t xml:space="preserve">* 대상 :  쉼터 입소 아동중 수급비지원 아동
* 인원 : 평균 서비스 지원 대상  3명 * 월 4회 * 6개월 = 72명
* 시기 : 월1회(수급비 지급후 ) * 금액 : 1,040,000원
* 내용 : 용돈기입장을 통한 개별 용돈관리 지도/ 경제 교육
           미취학 아동 : 10,000원
           초.중학생 : 20,000원
           고등학생: 30,000원
         </t>
    <phoneticPr fontId="2" type="noConversion"/>
  </si>
  <si>
    <t>* 인원 : 월 평균 입소인원 5명 * 365일 = 1825명
* 시기 : 연중   * 금액 :1920천원(학용품960천원,교통960천원)
* 내용 : 숙제 및 준비물 일일점검 및 준비지도</t>
    <phoneticPr fontId="2" type="noConversion"/>
  </si>
  <si>
    <t xml:space="preserve">* 인원 : 월 평균 입소 인원 5명 * 19회 = 95명   * 내역: 264,000원(진행재료구입비)
* 시기 : 교통안전 교육 연 6회(2,4,6,8,10,11월)
           성폭력 예방교육 연 2회 (7,10월)
           약물오남용예방교육 연 4회(3,5,7,11월)
           재난대비교육 연 2회(8, 11월)
           실종유괴예방방지교육 연 4회(1,5,8,10월)      
           인권 교육 연 1회 (9월)
* 내용 : 각 종 위험 상황에 대한 대처법 및 예방수칙 교육/UN아동권리협약에 대한 기본권 교육 </t>
    <phoneticPr fontId="2" type="noConversion"/>
  </si>
  <si>
    <t>* 인원 :  월 평균 입소 인원 3명 *  6회= 18명
* 시기 : 수시   * 내역 : (생일잔치 및선물비) 450천원
* 내용 : 입소아동의 생일 해당월에 생일잔치를 통해 자아존중감 향상</t>
    <phoneticPr fontId="2" type="noConversion"/>
  </si>
  <si>
    <t>* 대상 :  쉼터 입소 아동 중 중, 장기 보호 아동
* 인원 : 월 평균 신규 입소 아동 2명 * 각 1회 * 12개월 = 24명 
* 시기 : 입소 후 1개월 이내 * 심리치료진행비 : 20,000천원
* 내용 : 아동보호전문기관과 연계되어 본기관 2층에서 심리검사 실시</t>
    <phoneticPr fontId="2" type="noConversion"/>
  </si>
  <si>
    <t>* 대상 :  쉼터 직원3명
* 인원 : 3명* 년3회= 9명
* 시기 : 연중     * 내역 : 600,000원
* 내용 : 피해학대쉼터 법정의무교육(5대교육)이수 및 그룹홈 실무교육,회계교육등</t>
    <phoneticPr fontId="2" type="noConversion"/>
  </si>
  <si>
    <t>* 대상 :  운영위원
* 인원 : 5명 * 2회이상 = 10명
* 시기 : 년2회이상
* 내용 : 예산계획 및 결산등 보고, 쉼터내 업무진행등 보고</t>
    <phoneticPr fontId="2" type="noConversion"/>
  </si>
  <si>
    <t>1.화장실,씽크대등 시설장비유지비(이월금)</t>
    <phoneticPr fontId="2" type="noConversion"/>
  </si>
  <si>
    <t>2.심리치료실리모델링비(이월금)</t>
    <phoneticPr fontId="2" type="noConversion"/>
  </si>
  <si>
    <t>2.심리치료실집기구입(보조금)</t>
    <phoneticPr fontId="2" type="noConversion"/>
  </si>
  <si>
    <t>1. 운영위원회(회의비등)(보조금)</t>
    <phoneticPr fontId="2" type="noConversion"/>
  </si>
  <si>
    <t>2. 직원교육비(보조금)</t>
    <phoneticPr fontId="2" type="noConversion"/>
  </si>
  <si>
    <t>운영위원회회의비( 400천원책정)과 직원교육( 600천원) 강화</t>
    <phoneticPr fontId="40" type="noConversion"/>
  </si>
  <si>
    <t>기타(수급비등)</t>
    <phoneticPr fontId="40" type="noConversion"/>
  </si>
  <si>
    <t>3. 시설장직책수당(전입금)</t>
    <phoneticPr fontId="2" type="noConversion"/>
  </si>
  <si>
    <t>4. 명절수당등(전입금)</t>
    <phoneticPr fontId="2" type="noConversion"/>
  </si>
  <si>
    <t>3. 수당(명절)</t>
    <phoneticPr fontId="2" type="noConversion"/>
  </si>
  <si>
    <t>2회</t>
    <phoneticPr fontId="2" type="noConversion"/>
  </si>
  <si>
    <t>기존1층에서 빌려쓴 사무용품을 15년 구매계획으로 372천원증액(A4용지,필기구,서류화일,사무용품등)</t>
    <phoneticPr fontId="2" type="noConversion"/>
  </si>
  <si>
    <t>결산금액에 비해 약6%인상계획하여 265천원증액함(도시가스요금 제외)</t>
    <phoneticPr fontId="2" type="noConversion"/>
  </si>
  <si>
    <t>레이차량 3번의사고(1층에서 사용함)로 보험료상승분 354천원 증액</t>
    <phoneticPr fontId="2" type="noConversion"/>
  </si>
  <si>
    <t>인권교육 강화위한 재료비구입등 633천원 증액</t>
    <phoneticPr fontId="40" type="noConversion"/>
  </si>
  <si>
    <t>아동센터1인당 약3000원, 급식질강화 쉼터 생계비증액: 1인당약 3240원  = 875000월/30일/9명</t>
    <phoneticPr fontId="40" type="noConversion"/>
  </si>
  <si>
    <t>쓰레기봉투,음식물쓰레기통 및 라벨스티커,휴지,물티슈,생리대,샴퓨린스류등 필요물품 1,343천원 증액</t>
    <phoneticPr fontId="40" type="noConversion"/>
  </si>
  <si>
    <t>미취학-10천원,초등-20천원,중등-30천원,고등-40천원으로 보조금지급이 가능해 현실적으로 550천원증액</t>
    <phoneticPr fontId="40" type="noConversion"/>
  </si>
  <si>
    <t>심리치료사1명(1호봉 정규직, 9개월)채용으로17,269천원 증액</t>
    <phoneticPr fontId="40" type="noConversion"/>
  </si>
  <si>
    <t>국비전환으로 직원4명에 대한 가족수당,효도휴가비(설,명절)등  3,601천원 증액</t>
    <phoneticPr fontId="2" type="noConversion"/>
  </si>
  <si>
    <t xml:space="preserve"> 중고등학생 등하교및 외출시 교통비 1인 40천원( 카드20천원, 충전 20천원) *2명. 월80천원 820천원 증액</t>
    <phoneticPr fontId="2" type="noConversion"/>
  </si>
  <si>
    <t>국비전환으로 직원4명에 대해 퇴직금 3,266증액</t>
    <phoneticPr fontId="2" type="noConversion"/>
  </si>
  <si>
    <t>국비전환으로 직원4명에 대해 사회보험부담금 5,093천원 증액</t>
    <phoneticPr fontId="2" type="noConversion"/>
  </si>
  <si>
    <t>1. 공동모금회지정기탁 : 2,000,000원(쉼터아동을 위한 교육용컴퓨터등)
2. 심리치료도구 구입 : 1,000,000원(심리치료사 채용후 구체적 산출내역)
3. 심리치료사 증원으로 인한 집기 등 : 2,000,000원(컴퓨터, 책상,의자,책장등)</t>
    <phoneticPr fontId="40" type="noConversion"/>
  </si>
  <si>
    <t>2. 심리치료사 신규채용으로 심리치료실리모델링비 1,260원 증액</t>
    <phoneticPr fontId="40" type="noConversion"/>
  </si>
  <si>
    <t>기존 아동준비물인 학용품등의 여유(공책,크레파스,사인펜,물감,풀,가위,색종이,물티슈등)이 거의 없어 120천원 증액</t>
    <phoneticPr fontId="2" type="noConversion"/>
  </si>
  <si>
    <t>퇴직적립금(전입금)(보조금:2,383,000)</t>
    <phoneticPr fontId="2" type="noConversion"/>
  </si>
  <si>
    <t>1.국민연금(전입금)</t>
    <phoneticPr fontId="2" type="noConversion"/>
  </si>
  <si>
    <t>2.건강보험(전입금)</t>
    <phoneticPr fontId="2" type="noConversion"/>
  </si>
  <si>
    <t>3.장기요양보험(전입금)</t>
    <phoneticPr fontId="2" type="noConversion"/>
  </si>
  <si>
    <t>4.고용보험(전입금)</t>
    <phoneticPr fontId="2" type="noConversion"/>
  </si>
  <si>
    <t>5.산재보험(전입금)</t>
    <phoneticPr fontId="2" type="noConversion"/>
  </si>
  <si>
    <t>3.상하수도요금(보조금)</t>
    <phoneticPr fontId="2" type="noConversion"/>
  </si>
  <si>
    <t>1.레이9050보험료(이월금)(보조금:814,000)</t>
    <phoneticPr fontId="2" type="noConversion"/>
  </si>
  <si>
    <t>1.교육용컴퓨터구입(후원금)</t>
    <phoneticPr fontId="2" type="noConversion"/>
  </si>
  <si>
    <t>* 대상 :  쉼터 봉사를 원하는 지역주민
* 인원 : 월 평균 봉사 인원 10명 * 12개월 = 120명
* 시기 : 연중     
* 내용 : 자원봉사자 관리 및 자원봉사 실적관리</t>
    <phoneticPr fontId="2" type="noConversion"/>
  </si>
  <si>
    <t>* 대상 :  쉼터 후원을 원하는 지역주민
* 인원 : 월 평균 후원 인원 3명 * 12개월 = 36명
* 시기 : 연중    
* 내용 : 후원자 관리 및 기부금 영수증등 관련서류 관리/후원물품 관리</t>
    <phoneticPr fontId="2" type="noConversion"/>
  </si>
  <si>
    <t>* 인원 : 월 평균 서비스 지원 인원 5명 * 365일 =1,825명
* 시기 : 매일
* 내용 - 주부식비(수용기관경비등) : 12,900,000원</t>
    <phoneticPr fontId="2" type="noConversion"/>
  </si>
  <si>
    <t>* 인원 : 월 평균 입소 아동 5명 * 주 1회 * 4주 * 12개월 = 240명
* 시기 : 수시* 내용 : 입소아동과 관련된 1층아동보호전문기관 상담원, 학교, 학원,유치원등과의 상담실시</t>
    <phoneticPr fontId="2" type="noConversion"/>
  </si>
  <si>
    <t>* 인원 : 월 평균 입소 아동 5명 * 월 1회 *10개월 = 50명
* 시기 : 수시* 내용 : 아동의 쉼터 생활, 외출, 외박등과 관련하여 아동의 원가족과 상담 실시</t>
    <phoneticPr fontId="2" type="noConversion"/>
  </si>
  <si>
    <t>기타잡수입</t>
    <phoneticPr fontId="2" type="noConversion"/>
  </si>
  <si>
    <t>기타예금이자수입</t>
    <phoneticPr fontId="2" type="noConversion"/>
  </si>
  <si>
    <t>15본예산(a)</t>
    <phoneticPr fontId="2" type="noConversion"/>
  </si>
  <si>
    <t>2015년도</t>
    <phoneticPr fontId="2" type="noConversion"/>
  </si>
  <si>
    <t>본예산(a)</t>
    <phoneticPr fontId="2" type="noConversion"/>
  </si>
  <si>
    <t>2015 본예산</t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</si>
</sst>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_-* #,##0.000_-;\-* #,##0.000_-;_-* &quot;-&quot;_-;_-@_-"/>
    <numFmt numFmtId="178" formatCode="0.0%"/>
    <numFmt numFmtId="179" formatCode="0_);[Red]\(0\)"/>
    <numFmt numFmtId="180" formatCode="0_ "/>
    <numFmt numFmtId="181" formatCode="#,##0.000_ "/>
    <numFmt numFmtId="182" formatCode="0.000_ "/>
    <numFmt numFmtId="183" formatCode="_(* #,##0_);_(* \(#,##0\);_(* &quot;-&quot;_);_(@_)"/>
    <numFmt numFmtId="184" formatCode="#,##0_);[Red]\(#,##0\)"/>
  </numFmts>
  <fonts count="6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11"/>
      <name val="맑은 고딕"/>
      <family val="3"/>
      <charset val="129"/>
    </font>
    <font>
      <b/>
      <sz val="16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9"/>
      <name val="나눔고딕"/>
      <family val="3"/>
      <charset val="129"/>
    </font>
    <font>
      <b/>
      <sz val="9"/>
      <name val="나눔고딕"/>
      <family val="3"/>
      <charset val="129"/>
    </font>
    <font>
      <sz val="8"/>
      <name val="나눔고딕"/>
      <family val="3"/>
      <charset val="129"/>
    </font>
    <font>
      <b/>
      <sz val="8"/>
      <name val="나눔고딕"/>
      <family val="3"/>
      <charset val="129"/>
    </font>
    <font>
      <b/>
      <sz val="16"/>
      <name val="나눔고딕"/>
      <family val="3"/>
      <charset val="129"/>
    </font>
    <font>
      <sz val="10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FF0000"/>
      <name val="나눔고딕"/>
      <family val="3"/>
      <charset val="129"/>
    </font>
    <font>
      <sz val="8"/>
      <color theme="1"/>
      <name val="나눔고딕"/>
      <family val="3"/>
      <charset val="129"/>
    </font>
    <font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0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name val="굴림체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color indexed="81"/>
      <name val="Tahoma"/>
      <family val="2"/>
    </font>
    <font>
      <sz val="8"/>
      <color indexed="81"/>
      <name val="돋움"/>
      <family val="3"/>
      <charset val="129"/>
    </font>
    <font>
      <b/>
      <sz val="8"/>
      <color indexed="81"/>
      <name val="Tahoma"/>
      <family val="2"/>
    </font>
    <font>
      <sz val="9"/>
      <name val="맑은 고딕"/>
      <family val="3"/>
      <charset val="129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79998168889431442"/>
        <bgColor indexed="64"/>
      </patternFill>
    </fill>
  </fills>
  <borders count="7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/>
    <xf numFmtId="0" fontId="27" fillId="0" borderId="0"/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3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183" fontId="27" fillId="0" borderId="0" applyFont="0" applyFill="0" applyBorder="0" applyAlignment="0" applyProtection="0"/>
    <xf numFmtId="41" fontId="1" fillId="0" borderId="0" applyFont="0" applyFill="0" applyBorder="0" applyAlignment="0" applyProtection="0"/>
    <xf numFmtId="183" fontId="27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34" fillId="0" borderId="0">
      <alignment vertical="center"/>
    </xf>
    <xf numFmtId="0" fontId="27" fillId="0" borderId="0"/>
    <xf numFmtId="0" fontId="3" fillId="0" borderId="0">
      <alignment vertical="center"/>
    </xf>
    <xf numFmtId="0" fontId="1" fillId="0" borderId="0">
      <alignment vertical="center"/>
    </xf>
    <xf numFmtId="0" fontId="27" fillId="0" borderId="0"/>
    <xf numFmtId="0" fontId="1" fillId="0" borderId="0"/>
    <xf numFmtId="0" fontId="34" fillId="0" borderId="0">
      <alignment vertical="center"/>
    </xf>
  </cellStyleXfs>
  <cellXfs count="1017">
    <xf numFmtId="0" fontId="0" fillId="0" borderId="0" xfId="0"/>
    <xf numFmtId="41" fontId="23" fillId="24" borderId="0" xfId="38" applyFont="1" applyFill="1" applyAlignment="1">
      <alignment horizontal="center" vertical="center"/>
    </xf>
    <xf numFmtId="0" fontId="22" fillId="24" borderId="0" xfId="0" applyNumberFormat="1" applyFont="1" applyFill="1" applyAlignment="1">
      <alignment horizontal="center" vertical="center"/>
    </xf>
    <xf numFmtId="41" fontId="22" fillId="24" borderId="0" xfId="38" applyFont="1" applyFill="1" applyAlignment="1">
      <alignment horizontal="center" vertical="center"/>
    </xf>
    <xf numFmtId="9" fontId="22" fillId="24" borderId="0" xfId="38" applyNumberFormat="1" applyFont="1" applyFill="1" applyAlignment="1">
      <alignment horizontal="center" vertical="center"/>
    </xf>
    <xf numFmtId="41" fontId="22" fillId="24" borderId="0" xfId="0" applyNumberFormat="1" applyFont="1" applyFill="1" applyAlignment="1">
      <alignment horizontal="center" vertical="center"/>
    </xf>
    <xf numFmtId="0" fontId="22" fillId="24" borderId="0" xfId="0" applyFont="1" applyFill="1" applyAlignment="1">
      <alignment horizontal="center" vertical="center" shrinkToFit="1"/>
    </xf>
    <xf numFmtId="41" fontId="22" fillId="24" borderId="0" xfId="38" applyFont="1" applyFill="1" applyAlignment="1">
      <alignment horizontal="center" vertical="center" shrinkToFit="1"/>
    </xf>
    <xf numFmtId="0" fontId="25" fillId="24" borderId="0" xfId="0" applyFont="1" applyFill="1" applyBorder="1" applyAlignment="1">
      <alignment horizontal="right" vertical="center"/>
    </xf>
    <xf numFmtId="9" fontId="25" fillId="24" borderId="0" xfId="0" applyNumberFormat="1" applyFont="1" applyFill="1" applyBorder="1" applyAlignment="1">
      <alignment horizontal="right" vertical="center"/>
    </xf>
    <xf numFmtId="0" fontId="25" fillId="24" borderId="0" xfId="0" applyFont="1" applyFill="1" applyBorder="1" applyAlignment="1">
      <alignment horizontal="center" vertical="center"/>
    </xf>
    <xf numFmtId="0" fontId="25" fillId="24" borderId="0" xfId="0" applyFont="1" applyFill="1"/>
    <xf numFmtId="41" fontId="25" fillId="24" borderId="0" xfId="38" applyFont="1" applyFill="1" applyBorder="1" applyAlignment="1">
      <alignment horizontal="right" vertical="center"/>
    </xf>
    <xf numFmtId="0" fontId="21" fillId="24" borderId="0" xfId="0" applyFont="1" applyFill="1" applyAlignment="1">
      <alignment horizontal="center" vertical="center"/>
    </xf>
    <xf numFmtId="0" fontId="21" fillId="24" borderId="0" xfId="0" applyFont="1" applyFill="1"/>
    <xf numFmtId="0" fontId="21" fillId="0" borderId="0" xfId="0" applyFont="1" applyFill="1" applyBorder="1" applyAlignment="1">
      <alignment horizontal="center" vertical="center"/>
    </xf>
    <xf numFmtId="0" fontId="21" fillId="24" borderId="0" xfId="0" applyFont="1" applyFill="1" applyBorder="1" applyAlignment="1">
      <alignment horizontal="center" vertical="center"/>
    </xf>
    <xf numFmtId="0" fontId="21" fillId="25" borderId="0" xfId="0" applyFont="1" applyFill="1" applyBorder="1" applyAlignment="1">
      <alignment horizontal="center" vertical="center"/>
    </xf>
    <xf numFmtId="41" fontId="21" fillId="25" borderId="0" xfId="38" applyFont="1" applyFill="1" applyBorder="1" applyAlignment="1">
      <alignment horizontal="right" vertical="center"/>
    </xf>
    <xf numFmtId="41" fontId="21" fillId="25" borderId="0" xfId="38" applyFont="1" applyFill="1" applyBorder="1" applyAlignment="1">
      <alignment horizontal="center" vertical="center"/>
    </xf>
    <xf numFmtId="41" fontId="21" fillId="25" borderId="18" xfId="38" applyFont="1" applyFill="1" applyBorder="1" applyAlignment="1">
      <alignment horizontal="center" vertical="center"/>
    </xf>
    <xf numFmtId="41" fontId="21" fillId="24" borderId="0" xfId="38" applyFont="1" applyFill="1" applyAlignment="1">
      <alignment horizontal="center" vertical="center"/>
    </xf>
    <xf numFmtId="41" fontId="21" fillId="0" borderId="0" xfId="38" applyFont="1" applyFill="1" applyBorder="1" applyAlignment="1">
      <alignment horizontal="center" vertical="center"/>
    </xf>
    <xf numFmtId="0" fontId="26" fillId="0" borderId="0" xfId="0" applyFont="1"/>
    <xf numFmtId="0" fontId="21" fillId="25" borderId="0" xfId="0" applyFont="1" applyFill="1" applyBorder="1"/>
    <xf numFmtId="0" fontId="29" fillId="24" borderId="0" xfId="0" applyFont="1" applyFill="1" applyBorder="1" applyAlignment="1">
      <alignment horizontal="center" vertical="center"/>
    </xf>
    <xf numFmtId="41" fontId="25" fillId="24" borderId="0" xfId="38" applyFont="1" applyFill="1" applyAlignment="1">
      <alignment horizontal="right" vertical="center"/>
    </xf>
    <xf numFmtId="9" fontId="25" fillId="24" borderId="0" xfId="31" applyNumberFormat="1" applyFont="1" applyFill="1" applyAlignment="1">
      <alignment horizontal="right" vertical="center"/>
    </xf>
    <xf numFmtId="41" fontId="25" fillId="24" borderId="0" xfId="38" applyFont="1" applyFill="1" applyBorder="1" applyAlignment="1">
      <alignment horizontal="center" vertical="center"/>
    </xf>
    <xf numFmtId="0" fontId="25" fillId="24" borderId="0" xfId="0" applyFont="1" applyFill="1" applyBorder="1" applyAlignment="1">
      <alignment horizontal="center" vertical="center" shrinkToFit="1"/>
    </xf>
    <xf numFmtId="0" fontId="25" fillId="24" borderId="0" xfId="0" applyFont="1" applyFill="1" applyAlignment="1">
      <alignment vertical="center"/>
    </xf>
    <xf numFmtId="0" fontId="21" fillId="24" borderId="0" xfId="0" applyFont="1" applyFill="1" applyBorder="1" applyAlignment="1"/>
    <xf numFmtId="41" fontId="21" fillId="24" borderId="0" xfId="38" applyFont="1" applyFill="1" applyBorder="1" applyAlignment="1">
      <alignment shrinkToFit="1"/>
    </xf>
    <xf numFmtId="41" fontId="25" fillId="24" borderId="0" xfId="38" applyNumberFormat="1" applyFont="1" applyFill="1" applyBorder="1" applyAlignment="1">
      <alignment horizontal="center" vertical="center"/>
    </xf>
    <xf numFmtId="0" fontId="21" fillId="25" borderId="0" xfId="0" applyFont="1" applyFill="1"/>
    <xf numFmtId="0" fontId="21" fillId="25" borderId="0" xfId="0" applyFont="1" applyFill="1" applyAlignment="1">
      <alignment vertical="center"/>
    </xf>
    <xf numFmtId="41" fontId="21" fillId="25" borderId="0" xfId="38" applyFont="1" applyFill="1"/>
    <xf numFmtId="41" fontId="21" fillId="25" borderId="0" xfId="38" applyFont="1" applyFill="1" applyAlignment="1">
      <alignment vertical="center"/>
    </xf>
    <xf numFmtId="0" fontId="21" fillId="25" borderId="0" xfId="0" applyFont="1" applyFill="1" applyBorder="1" applyAlignment="1">
      <alignment vertical="center"/>
    </xf>
    <xf numFmtId="41" fontId="21" fillId="25" borderId="0" xfId="38" applyFont="1" applyFill="1" applyBorder="1" applyAlignment="1">
      <alignment vertical="center" shrinkToFit="1"/>
    </xf>
    <xf numFmtId="41" fontId="21" fillId="25" borderId="0" xfId="38" applyFont="1" applyFill="1" applyBorder="1" applyAlignment="1">
      <alignment horizontal="right"/>
    </xf>
    <xf numFmtId="9" fontId="21" fillId="25" borderId="0" xfId="31" applyNumberFormat="1" applyFont="1" applyFill="1" applyBorder="1" applyAlignment="1">
      <alignment horizontal="right"/>
    </xf>
    <xf numFmtId="0" fontId="21" fillId="25" borderId="0" xfId="0" applyFont="1" applyFill="1" applyBorder="1" applyAlignment="1">
      <alignment horizontal="right"/>
    </xf>
    <xf numFmtId="0" fontId="21" fillId="25" borderId="0" xfId="0" applyFont="1" applyFill="1" applyBorder="1" applyAlignment="1">
      <alignment horizontal="center" shrinkToFit="1"/>
    </xf>
    <xf numFmtId="41" fontId="21" fillId="25" borderId="0" xfId="38" applyFont="1" applyFill="1" applyBorder="1" applyAlignment="1">
      <alignment horizontal="center"/>
    </xf>
    <xf numFmtId="0" fontId="21" fillId="25" borderId="25" xfId="0" applyFont="1" applyFill="1" applyBorder="1"/>
    <xf numFmtId="0" fontId="29" fillId="25" borderId="0" xfId="0" applyFont="1" applyFill="1" applyBorder="1" applyAlignment="1">
      <alignment horizontal="left" vertical="center" shrinkToFit="1"/>
    </xf>
    <xf numFmtId="41" fontId="29" fillId="24" borderId="0" xfId="38" applyFont="1" applyFill="1" applyBorder="1" applyAlignment="1">
      <alignment horizontal="right" vertical="center"/>
    </xf>
    <xf numFmtId="41" fontId="29" fillId="24" borderId="0" xfId="38" applyFont="1" applyFill="1" applyBorder="1" applyAlignment="1">
      <alignment horizontal="center" vertical="center"/>
    </xf>
    <xf numFmtId="41" fontId="29" fillId="24" borderId="0" xfId="38" applyNumberFormat="1" applyFont="1" applyFill="1" applyBorder="1" applyAlignment="1">
      <alignment horizontal="center" vertical="center"/>
    </xf>
    <xf numFmtId="41" fontId="28" fillId="25" borderId="0" xfId="38" applyFont="1" applyFill="1" applyBorder="1" applyAlignment="1">
      <alignment horizontal="right" vertical="center"/>
    </xf>
    <xf numFmtId="0" fontId="21" fillId="24" borderId="0" xfId="0" applyFont="1" applyFill="1" applyBorder="1" applyAlignment="1">
      <alignment horizontal="left" vertical="center"/>
    </xf>
    <xf numFmtId="181" fontId="21" fillId="24" borderId="0" xfId="38" applyNumberFormat="1" applyFont="1" applyFill="1" applyBorder="1" applyAlignment="1">
      <alignment horizontal="left" vertical="center" wrapText="1"/>
    </xf>
    <xf numFmtId="9" fontId="21" fillId="24" borderId="0" xfId="0" applyNumberFormat="1" applyFont="1" applyFill="1" applyBorder="1" applyAlignment="1">
      <alignment horizontal="center" vertical="center"/>
    </xf>
    <xf numFmtId="41" fontId="21" fillId="24" borderId="0" xfId="38" applyNumberFormat="1" applyFont="1" applyFill="1" applyBorder="1" applyAlignment="1">
      <alignment horizontal="center" vertical="center"/>
    </xf>
    <xf numFmtId="41" fontId="21" fillId="24" borderId="0" xfId="38" applyFont="1" applyFill="1" applyBorder="1" applyAlignment="1">
      <alignment horizontal="left" vertical="center" wrapText="1"/>
    </xf>
    <xf numFmtId="41" fontId="30" fillId="25" borderId="26" xfId="38" applyFont="1" applyFill="1" applyBorder="1" applyAlignment="1">
      <alignment horizontal="left" vertical="center"/>
    </xf>
    <xf numFmtId="41" fontId="30" fillId="25" borderId="19" xfId="38" applyFont="1" applyFill="1" applyBorder="1" applyAlignment="1">
      <alignment horizontal="right" vertical="center"/>
    </xf>
    <xf numFmtId="41" fontId="30" fillId="25" borderId="19" xfId="38" quotePrefix="1" applyFont="1" applyFill="1" applyBorder="1" applyAlignment="1">
      <alignment horizontal="center" vertical="center"/>
    </xf>
    <xf numFmtId="41" fontId="30" fillId="25" borderId="19" xfId="38" quotePrefix="1" applyNumberFormat="1" applyFont="1" applyFill="1" applyBorder="1" applyAlignment="1">
      <alignment horizontal="center" vertical="center"/>
    </xf>
    <xf numFmtId="41" fontId="30" fillId="25" borderId="19" xfId="38" applyFont="1" applyFill="1" applyBorder="1" applyAlignment="1">
      <alignment horizontal="center" vertical="center"/>
    </xf>
    <xf numFmtId="0" fontId="30" fillId="25" borderId="19" xfId="0" applyFont="1" applyFill="1" applyBorder="1" applyAlignment="1">
      <alignment horizontal="center" vertical="center"/>
    </xf>
    <xf numFmtId="41" fontId="30" fillId="25" borderId="27" xfId="38" applyFont="1" applyFill="1" applyBorder="1" applyAlignment="1">
      <alignment horizontal="right" vertical="center"/>
    </xf>
    <xf numFmtId="41" fontId="30" fillId="25" borderId="28" xfId="38" applyFont="1" applyFill="1" applyBorder="1" applyAlignment="1">
      <alignment horizontal="left" vertical="center"/>
    </xf>
    <xf numFmtId="41" fontId="30" fillId="25" borderId="29" xfId="38" applyFont="1" applyFill="1" applyBorder="1" applyAlignment="1">
      <alignment horizontal="right" vertical="center"/>
    </xf>
    <xf numFmtId="41" fontId="30" fillId="24" borderId="29" xfId="38" quotePrefix="1" applyFont="1" applyFill="1" applyBorder="1" applyAlignment="1">
      <alignment horizontal="center" vertical="center"/>
    </xf>
    <xf numFmtId="41" fontId="30" fillId="24" borderId="29" xfId="38" applyFont="1" applyFill="1" applyBorder="1" applyAlignment="1">
      <alignment horizontal="center" vertical="center"/>
    </xf>
    <xf numFmtId="0" fontId="30" fillId="25" borderId="29" xfId="0" applyFont="1" applyFill="1" applyBorder="1" applyAlignment="1">
      <alignment horizontal="center" vertical="center"/>
    </xf>
    <xf numFmtId="41" fontId="30" fillId="24" borderId="30" xfId="38" applyFont="1" applyFill="1" applyBorder="1" applyAlignment="1">
      <alignment horizontal="right" vertical="center"/>
    </xf>
    <xf numFmtId="41" fontId="30" fillId="25" borderId="29" xfId="38" applyNumberFormat="1" applyFont="1" applyFill="1" applyBorder="1" applyAlignment="1">
      <alignment horizontal="center" vertical="center"/>
    </xf>
    <xf numFmtId="0" fontId="30" fillId="25" borderId="31" xfId="0" applyFont="1" applyFill="1" applyBorder="1" applyAlignment="1">
      <alignment horizontal="left" vertical="center"/>
    </xf>
    <xf numFmtId="41" fontId="30" fillId="25" borderId="21" xfId="38" applyFont="1" applyFill="1" applyBorder="1" applyAlignment="1">
      <alignment horizontal="right" vertical="center"/>
    </xf>
    <xf numFmtId="41" fontId="30" fillId="25" borderId="21" xfId="38" quotePrefix="1" applyFont="1" applyFill="1" applyBorder="1" applyAlignment="1">
      <alignment horizontal="center" vertical="center"/>
    </xf>
    <xf numFmtId="41" fontId="30" fillId="25" borderId="21" xfId="38" applyNumberFormat="1" applyFont="1" applyFill="1" applyBorder="1" applyAlignment="1">
      <alignment horizontal="center" vertical="center"/>
    </xf>
    <xf numFmtId="41" fontId="30" fillId="25" borderId="21" xfId="38" applyFont="1" applyFill="1" applyBorder="1" applyAlignment="1">
      <alignment horizontal="center" vertical="center"/>
    </xf>
    <xf numFmtId="0" fontId="30" fillId="25" borderId="21" xfId="0" applyFont="1" applyFill="1" applyBorder="1" applyAlignment="1">
      <alignment horizontal="center" vertical="center"/>
    </xf>
    <xf numFmtId="41" fontId="30" fillId="24" borderId="32" xfId="38" applyFont="1" applyFill="1" applyBorder="1" applyAlignment="1">
      <alignment horizontal="right" vertical="center"/>
    </xf>
    <xf numFmtId="41" fontId="30" fillId="25" borderId="19" xfId="38" applyNumberFormat="1" applyFont="1" applyFill="1" applyBorder="1" applyAlignment="1">
      <alignment horizontal="center" vertical="center"/>
    </xf>
    <xf numFmtId="42" fontId="30" fillId="25" borderId="26" xfId="0" applyNumberFormat="1" applyFont="1" applyFill="1" applyBorder="1" applyAlignment="1">
      <alignment horizontal="left" vertical="center"/>
    </xf>
    <xf numFmtId="42" fontId="30" fillId="25" borderId="28" xfId="0" applyNumberFormat="1" applyFont="1" applyFill="1" applyBorder="1" applyAlignment="1">
      <alignment horizontal="left" vertical="center"/>
    </xf>
    <xf numFmtId="41" fontId="30" fillId="25" borderId="29" xfId="38" quotePrefix="1" applyFont="1" applyFill="1" applyBorder="1" applyAlignment="1">
      <alignment horizontal="right" vertical="center"/>
    </xf>
    <xf numFmtId="41" fontId="30" fillId="25" borderId="29" xfId="38" quotePrefix="1" applyFont="1" applyFill="1" applyBorder="1" applyAlignment="1">
      <alignment horizontal="center" vertical="center"/>
    </xf>
    <xf numFmtId="41" fontId="30" fillId="25" borderId="29" xfId="38" applyFont="1" applyFill="1" applyBorder="1" applyAlignment="1">
      <alignment horizontal="center" vertical="center"/>
    </xf>
    <xf numFmtId="41" fontId="30" fillId="25" borderId="30" xfId="38" applyFont="1" applyFill="1" applyBorder="1" applyAlignment="1">
      <alignment horizontal="right" vertical="center"/>
    </xf>
    <xf numFmtId="42" fontId="30" fillId="25" borderId="31" xfId="0" applyNumberFormat="1" applyFont="1" applyFill="1" applyBorder="1" applyAlignment="1">
      <alignment horizontal="left" vertical="center"/>
    </xf>
    <xf numFmtId="41" fontId="30" fillId="25" borderId="21" xfId="38" quotePrefix="1" applyFont="1" applyFill="1" applyBorder="1" applyAlignment="1">
      <alignment horizontal="right" vertical="center"/>
    </xf>
    <xf numFmtId="41" fontId="30" fillId="25" borderId="32" xfId="38" applyFont="1" applyFill="1" applyBorder="1" applyAlignment="1">
      <alignment horizontal="right" vertical="center"/>
    </xf>
    <xf numFmtId="41" fontId="30" fillId="25" borderId="24" xfId="38" applyFont="1" applyFill="1" applyBorder="1" applyAlignment="1">
      <alignment horizontal="left" vertical="center"/>
    </xf>
    <xf numFmtId="41" fontId="30" fillId="25" borderId="22" xfId="38" applyFont="1" applyFill="1" applyBorder="1" applyAlignment="1">
      <alignment horizontal="center" vertical="center"/>
    </xf>
    <xf numFmtId="41" fontId="30" fillId="25" borderId="23" xfId="38" applyFont="1" applyFill="1" applyBorder="1" applyAlignment="1">
      <alignment horizontal="right" vertical="center"/>
    </xf>
    <xf numFmtId="41" fontId="30" fillId="25" borderId="31" xfId="38" applyFont="1" applyFill="1" applyBorder="1" applyAlignment="1">
      <alignment horizontal="left" vertical="center"/>
    </xf>
    <xf numFmtId="41" fontId="30" fillId="0" borderId="12" xfId="38" applyFont="1" applyFill="1" applyBorder="1" applyAlignment="1">
      <alignment vertical="center"/>
    </xf>
    <xf numFmtId="41" fontId="30" fillId="0" borderId="12" xfId="38" applyNumberFormat="1" applyFont="1" applyFill="1" applyBorder="1" applyAlignment="1">
      <alignment vertical="center"/>
    </xf>
    <xf numFmtId="41" fontId="30" fillId="0" borderId="12" xfId="38" quotePrefix="1" applyNumberFormat="1" applyFont="1" applyFill="1" applyBorder="1" applyAlignment="1">
      <alignment horizontal="center" vertical="center"/>
    </xf>
    <xf numFmtId="41" fontId="30" fillId="0" borderId="12" xfId="38" applyFont="1" applyFill="1" applyBorder="1" applyAlignment="1">
      <alignment horizontal="center" vertical="center"/>
    </xf>
    <xf numFmtId="41" fontId="30" fillId="0" borderId="22" xfId="38" applyFont="1" applyFill="1" applyBorder="1" applyAlignment="1">
      <alignment horizontal="center" vertical="center"/>
    </xf>
    <xf numFmtId="41" fontId="30" fillId="0" borderId="20" xfId="38" applyFont="1" applyFill="1" applyBorder="1" applyAlignment="1">
      <alignment horizontal="right" vertical="center"/>
    </xf>
    <xf numFmtId="41" fontId="30" fillId="25" borderId="12" xfId="38" quotePrefix="1" applyFont="1" applyFill="1" applyBorder="1" applyAlignment="1">
      <alignment horizontal="center" vertical="center"/>
    </xf>
    <xf numFmtId="41" fontId="30" fillId="25" borderId="12" xfId="38" quotePrefix="1" applyNumberFormat="1" applyFont="1" applyFill="1" applyBorder="1" applyAlignment="1">
      <alignment horizontal="center" vertical="center"/>
    </xf>
    <xf numFmtId="0" fontId="30" fillId="25" borderId="12" xfId="0" applyFont="1" applyFill="1" applyBorder="1" applyAlignment="1">
      <alignment horizontal="center" vertical="center"/>
    </xf>
    <xf numFmtId="41" fontId="30" fillId="25" borderId="12" xfId="38" applyNumberFormat="1" applyFont="1" applyFill="1" applyBorder="1" applyAlignment="1">
      <alignment horizontal="right" vertical="center"/>
    </xf>
    <xf numFmtId="41" fontId="30" fillId="25" borderId="12" xfId="38" applyNumberFormat="1" applyFont="1" applyFill="1" applyBorder="1" applyAlignment="1">
      <alignment horizontal="center" vertical="center"/>
    </xf>
    <xf numFmtId="41" fontId="30" fillId="25" borderId="12" xfId="38" applyFont="1" applyFill="1" applyBorder="1" applyAlignment="1">
      <alignment horizontal="center" vertical="center"/>
    </xf>
    <xf numFmtId="41" fontId="30" fillId="25" borderId="20" xfId="38" applyFont="1" applyFill="1" applyBorder="1" applyAlignment="1">
      <alignment horizontal="right" vertical="center"/>
    </xf>
    <xf numFmtId="41" fontId="30" fillId="25" borderId="26" xfId="0" applyNumberFormat="1" applyFont="1" applyFill="1" applyBorder="1" applyAlignment="1">
      <alignment horizontal="left" vertical="center"/>
    </xf>
    <xf numFmtId="41" fontId="30" fillId="25" borderId="19" xfId="38" applyNumberFormat="1" applyFont="1" applyFill="1" applyBorder="1" applyAlignment="1">
      <alignment horizontal="right" vertical="center"/>
    </xf>
    <xf numFmtId="41" fontId="30" fillId="25" borderId="31" xfId="0" applyNumberFormat="1" applyFont="1" applyFill="1" applyBorder="1" applyAlignment="1">
      <alignment horizontal="left" vertical="center"/>
    </xf>
    <xf numFmtId="41" fontId="30" fillId="25" borderId="21" xfId="38" applyNumberFormat="1" applyFont="1" applyFill="1" applyBorder="1" applyAlignment="1">
      <alignment horizontal="right" vertical="center"/>
    </xf>
    <xf numFmtId="41" fontId="30" fillId="25" borderId="21" xfId="38" quotePrefix="1" applyNumberFormat="1" applyFont="1" applyFill="1" applyBorder="1" applyAlignment="1">
      <alignment horizontal="center" vertical="center"/>
    </xf>
    <xf numFmtId="41" fontId="30" fillId="25" borderId="26" xfId="38" applyNumberFormat="1" applyFont="1" applyFill="1" applyBorder="1" applyAlignment="1">
      <alignment horizontal="left" vertical="center"/>
    </xf>
    <xf numFmtId="41" fontId="30" fillId="25" borderId="33" xfId="0" applyNumberFormat="1" applyFont="1" applyFill="1" applyBorder="1" applyAlignment="1">
      <alignment horizontal="left" vertical="center"/>
    </xf>
    <xf numFmtId="41" fontId="30" fillId="25" borderId="34" xfId="38" applyNumberFormat="1" applyFont="1" applyFill="1" applyBorder="1" applyAlignment="1">
      <alignment horizontal="right" vertical="center"/>
    </xf>
    <xf numFmtId="41" fontId="30" fillId="25" borderId="34" xfId="38" quotePrefix="1" applyNumberFormat="1" applyFont="1" applyFill="1" applyBorder="1" applyAlignment="1">
      <alignment horizontal="center" vertical="center"/>
    </xf>
    <xf numFmtId="41" fontId="30" fillId="25" borderId="34" xfId="38" applyNumberFormat="1" applyFont="1" applyFill="1" applyBorder="1" applyAlignment="1">
      <alignment horizontal="center" vertical="center"/>
    </xf>
    <xf numFmtId="41" fontId="30" fillId="25" borderId="34" xfId="38" applyFont="1" applyFill="1" applyBorder="1" applyAlignment="1">
      <alignment horizontal="center" vertical="center"/>
    </xf>
    <xf numFmtId="41" fontId="30" fillId="25" borderId="35" xfId="38" applyFont="1" applyFill="1" applyBorder="1" applyAlignment="1">
      <alignment horizontal="right" vertical="center"/>
    </xf>
    <xf numFmtId="41" fontId="30" fillId="25" borderId="33" xfId="38" applyFont="1" applyFill="1" applyBorder="1" applyAlignment="1">
      <alignment horizontal="left" vertical="center"/>
    </xf>
    <xf numFmtId="41" fontId="30" fillId="25" borderId="34" xfId="38" applyFont="1" applyFill="1" applyBorder="1" applyAlignment="1">
      <alignment horizontal="right" vertical="center"/>
    </xf>
    <xf numFmtId="41" fontId="30" fillId="25" borderId="34" xfId="38" quotePrefix="1" applyFont="1" applyFill="1" applyBorder="1" applyAlignment="1">
      <alignment horizontal="center" vertical="center"/>
    </xf>
    <xf numFmtId="41" fontId="30" fillId="25" borderId="0" xfId="38" applyFont="1" applyFill="1" applyBorder="1" applyAlignment="1">
      <alignment horizontal="center" vertical="center"/>
    </xf>
    <xf numFmtId="41" fontId="30" fillId="25" borderId="10" xfId="38" applyFont="1" applyFill="1" applyBorder="1" applyAlignment="1">
      <alignment horizontal="left" vertical="center"/>
    </xf>
    <xf numFmtId="41" fontId="30" fillId="25" borderId="12" xfId="38" applyFont="1" applyFill="1" applyBorder="1" applyAlignment="1">
      <alignment horizontal="right" vertical="center"/>
    </xf>
    <xf numFmtId="182" fontId="30" fillId="24" borderId="12" xfId="38" quotePrefix="1" applyNumberFormat="1" applyFont="1" applyFill="1" applyBorder="1" applyAlignment="1">
      <alignment horizontal="center" vertical="center"/>
    </xf>
    <xf numFmtId="41" fontId="30" fillId="25" borderId="36" xfId="0" applyNumberFormat="1" applyFont="1" applyFill="1" applyBorder="1" applyAlignment="1">
      <alignment horizontal="left" vertical="center"/>
    </xf>
    <xf numFmtId="41" fontId="30" fillId="25" borderId="37" xfId="38" applyNumberFormat="1" applyFont="1" applyFill="1" applyBorder="1" applyAlignment="1">
      <alignment horizontal="right" vertical="center"/>
    </xf>
    <xf numFmtId="41" fontId="30" fillId="25" borderId="37" xfId="38" quotePrefix="1" applyNumberFormat="1" applyFont="1" applyFill="1" applyBorder="1" applyAlignment="1">
      <alignment horizontal="center" vertical="center"/>
    </xf>
    <xf numFmtId="41" fontId="30" fillId="25" borderId="37" xfId="38" applyNumberFormat="1" applyFont="1" applyFill="1" applyBorder="1" applyAlignment="1">
      <alignment horizontal="center" vertical="center"/>
    </xf>
    <xf numFmtId="41" fontId="30" fillId="25" borderId="0" xfId="38" quotePrefix="1" applyNumberFormat="1" applyFont="1" applyFill="1" applyBorder="1" applyAlignment="1">
      <alignment horizontal="center" vertical="center"/>
    </xf>
    <xf numFmtId="41" fontId="30" fillId="25" borderId="25" xfId="0" applyNumberFormat="1" applyFont="1" applyFill="1" applyBorder="1" applyAlignment="1">
      <alignment horizontal="right" vertical="center"/>
    </xf>
    <xf numFmtId="41" fontId="30" fillId="25" borderId="25" xfId="38" quotePrefix="1" applyNumberFormat="1" applyFont="1" applyFill="1" applyBorder="1" applyAlignment="1">
      <alignment horizontal="center" vertical="center"/>
    </xf>
    <xf numFmtId="0" fontId="30" fillId="25" borderId="25" xfId="0" applyFont="1" applyFill="1" applyBorder="1" applyAlignment="1">
      <alignment horizontal="center" vertical="center"/>
    </xf>
    <xf numFmtId="41" fontId="30" fillId="25" borderId="25" xfId="38" applyFont="1" applyFill="1" applyBorder="1" applyAlignment="1">
      <alignment horizontal="center" vertical="center"/>
    </xf>
    <xf numFmtId="0" fontId="31" fillId="24" borderId="10" xfId="0" applyFont="1" applyFill="1" applyBorder="1" applyAlignment="1">
      <alignment horizontal="left" vertical="center"/>
    </xf>
    <xf numFmtId="41" fontId="31" fillId="24" borderId="12" xfId="38" applyFont="1" applyFill="1" applyBorder="1" applyAlignment="1">
      <alignment horizontal="right" vertical="center"/>
    </xf>
    <xf numFmtId="41" fontId="31" fillId="24" borderId="12" xfId="38" applyFont="1" applyFill="1" applyBorder="1" applyAlignment="1">
      <alignment horizontal="center" vertical="center"/>
    </xf>
    <xf numFmtId="41" fontId="31" fillId="24" borderId="12" xfId="38" applyNumberFormat="1" applyFont="1" applyFill="1" applyBorder="1" applyAlignment="1">
      <alignment horizontal="center" vertical="center"/>
    </xf>
    <xf numFmtId="0" fontId="31" fillId="24" borderId="12" xfId="0" applyFont="1" applyFill="1" applyBorder="1" applyAlignment="1">
      <alignment horizontal="center" vertical="center"/>
    </xf>
    <xf numFmtId="41" fontId="30" fillId="25" borderId="12" xfId="38" applyFont="1" applyFill="1" applyBorder="1" applyAlignment="1">
      <alignment horizontal="left" vertical="center"/>
    </xf>
    <xf numFmtId="41" fontId="30" fillId="25" borderId="27" xfId="38" applyNumberFormat="1" applyFont="1" applyFill="1" applyBorder="1" applyAlignment="1">
      <alignment horizontal="right" vertical="center"/>
    </xf>
    <xf numFmtId="41" fontId="30" fillId="25" borderId="39" xfId="38" applyFont="1" applyFill="1" applyBorder="1" applyAlignment="1">
      <alignment horizontal="left" vertical="center"/>
    </xf>
    <xf numFmtId="41" fontId="30" fillId="25" borderId="25" xfId="38" applyFont="1" applyFill="1" applyBorder="1" applyAlignment="1">
      <alignment horizontal="right" vertical="center"/>
    </xf>
    <xf numFmtId="41" fontId="30" fillId="25" borderId="25" xfId="38" quotePrefix="1" applyFont="1" applyFill="1" applyBorder="1" applyAlignment="1">
      <alignment horizontal="center" vertical="center"/>
    </xf>
    <xf numFmtId="41" fontId="30" fillId="25" borderId="16" xfId="38" applyFont="1" applyFill="1" applyBorder="1" applyAlignment="1">
      <alignment horizontal="right" vertical="center"/>
    </xf>
    <xf numFmtId="0" fontId="30" fillId="25" borderId="10" xfId="0" applyFont="1" applyFill="1" applyBorder="1" applyAlignment="1">
      <alignment horizontal="left" vertical="center"/>
    </xf>
    <xf numFmtId="41" fontId="30" fillId="0" borderId="28" xfId="38" applyFont="1" applyFill="1" applyBorder="1" applyAlignment="1">
      <alignment horizontal="left" vertical="center"/>
    </xf>
    <xf numFmtId="41" fontId="30" fillId="0" borderId="29" xfId="38" quotePrefix="1" applyFont="1" applyFill="1" applyBorder="1" applyAlignment="1">
      <alignment horizontal="right" vertical="center"/>
    </xf>
    <xf numFmtId="41" fontId="30" fillId="0" borderId="29" xfId="38" applyNumberFormat="1" applyFont="1" applyFill="1" applyBorder="1" applyAlignment="1">
      <alignment horizontal="center" vertical="center"/>
    </xf>
    <xf numFmtId="41" fontId="30" fillId="0" borderId="29" xfId="38" applyFont="1" applyFill="1" applyBorder="1" applyAlignment="1">
      <alignment horizontal="center" vertical="center"/>
    </xf>
    <xf numFmtId="176" fontId="30" fillId="0" borderId="29" xfId="38" quotePrefix="1" applyNumberFormat="1" applyFont="1" applyFill="1" applyBorder="1" applyAlignment="1">
      <alignment horizontal="center" vertical="center"/>
    </xf>
    <xf numFmtId="41" fontId="30" fillId="0" borderId="30" xfId="38" applyNumberFormat="1" applyFont="1" applyFill="1" applyBorder="1" applyAlignment="1">
      <alignment horizontal="right" vertical="center"/>
    </xf>
    <xf numFmtId="0" fontId="30" fillId="25" borderId="24" xfId="0" applyFont="1" applyFill="1" applyBorder="1" applyAlignment="1">
      <alignment horizontal="left" vertical="center"/>
    </xf>
    <xf numFmtId="41" fontId="30" fillId="25" borderId="22" xfId="38" applyFont="1" applyFill="1" applyBorder="1" applyAlignment="1">
      <alignment horizontal="right" vertical="center"/>
    </xf>
    <xf numFmtId="41" fontId="30" fillId="25" borderId="22" xfId="38" quotePrefix="1" applyFont="1" applyFill="1" applyBorder="1" applyAlignment="1">
      <alignment horizontal="center" vertical="center"/>
    </xf>
    <xf numFmtId="41" fontId="30" fillId="25" borderId="22" xfId="38" applyNumberFormat="1" applyFont="1" applyFill="1" applyBorder="1" applyAlignment="1">
      <alignment horizontal="center" vertical="center"/>
    </xf>
    <xf numFmtId="0" fontId="30" fillId="25" borderId="22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left" vertical="center"/>
    </xf>
    <xf numFmtId="0" fontId="30" fillId="0" borderId="12" xfId="0" applyFont="1" applyFill="1" applyBorder="1" applyAlignment="1">
      <alignment horizontal="center" vertical="center"/>
    </xf>
    <xf numFmtId="176" fontId="30" fillId="25" borderId="22" xfId="38" quotePrefix="1" applyNumberFormat="1" applyFont="1" applyFill="1" applyBorder="1" applyAlignment="1">
      <alignment horizontal="center" vertical="center"/>
    </xf>
    <xf numFmtId="41" fontId="30" fillId="0" borderId="12" xfId="38" applyFont="1" applyFill="1" applyBorder="1" applyAlignment="1">
      <alignment horizontal="right" vertical="center"/>
    </xf>
    <xf numFmtId="41" fontId="30" fillId="0" borderId="12" xfId="38" applyNumberFormat="1" applyFont="1" applyFill="1" applyBorder="1" applyAlignment="1">
      <alignment horizontal="center" vertical="center"/>
    </xf>
    <xf numFmtId="0" fontId="30" fillId="0" borderId="24" xfId="0" applyFont="1" applyFill="1" applyBorder="1" applyAlignment="1">
      <alignment horizontal="left" vertical="center"/>
    </xf>
    <xf numFmtId="41" fontId="30" fillId="0" borderId="22" xfId="38" applyFont="1" applyFill="1" applyBorder="1" applyAlignment="1">
      <alignment horizontal="right" vertical="center"/>
    </xf>
    <xf numFmtId="41" fontId="30" fillId="0" borderId="22" xfId="38" applyNumberFormat="1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/>
    </xf>
    <xf numFmtId="41" fontId="30" fillId="0" borderId="23" xfId="38" applyFont="1" applyFill="1" applyBorder="1" applyAlignment="1">
      <alignment horizontal="right" vertical="center"/>
    </xf>
    <xf numFmtId="41" fontId="30" fillId="0" borderId="10" xfId="38" applyFont="1" applyFill="1" applyBorder="1" applyAlignment="1">
      <alignment horizontal="left" vertical="center"/>
    </xf>
    <xf numFmtId="0" fontId="30" fillId="25" borderId="10" xfId="0" applyFont="1" applyFill="1" applyBorder="1" applyAlignment="1">
      <alignment vertical="center" wrapText="1"/>
    </xf>
    <xf numFmtId="0" fontId="30" fillId="25" borderId="26" xfId="0" applyFont="1" applyFill="1" applyBorder="1" applyAlignment="1">
      <alignment vertical="center" wrapText="1"/>
    </xf>
    <xf numFmtId="0" fontId="30" fillId="25" borderId="31" xfId="0" applyFont="1" applyFill="1" applyBorder="1" applyAlignment="1">
      <alignment vertical="center"/>
    </xf>
    <xf numFmtId="41" fontId="30" fillId="25" borderId="25" xfId="38" applyNumberFormat="1" applyFont="1" applyFill="1" applyBorder="1" applyAlignment="1">
      <alignment horizontal="center" vertical="center"/>
    </xf>
    <xf numFmtId="0" fontId="30" fillId="25" borderId="10" xfId="0" applyFont="1" applyFill="1" applyBorder="1" applyAlignment="1">
      <alignment horizontal="center" vertical="center"/>
    </xf>
    <xf numFmtId="0" fontId="30" fillId="25" borderId="0" xfId="0" applyFont="1" applyFill="1" applyBorder="1" applyAlignment="1">
      <alignment horizontal="center" vertical="center"/>
    </xf>
    <xf numFmtId="0" fontId="31" fillId="24" borderId="14" xfId="0" applyFont="1" applyFill="1" applyBorder="1" applyAlignment="1">
      <alignment horizontal="center" vertical="center"/>
    </xf>
    <xf numFmtId="0" fontId="31" fillId="24" borderId="14" xfId="0" applyFont="1" applyFill="1" applyBorder="1" applyAlignment="1">
      <alignment horizontal="left" vertical="center"/>
    </xf>
    <xf numFmtId="41" fontId="31" fillId="24" borderId="10" xfId="38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center" vertical="center"/>
    </xf>
    <xf numFmtId="0" fontId="30" fillId="24" borderId="14" xfId="0" applyFont="1" applyFill="1" applyBorder="1" applyAlignment="1">
      <alignment horizontal="center" vertical="center"/>
    </xf>
    <xf numFmtId="0" fontId="30" fillId="24" borderId="14" xfId="0" applyFont="1" applyFill="1" applyBorder="1" applyAlignment="1">
      <alignment horizontal="left" vertical="center"/>
    </xf>
    <xf numFmtId="41" fontId="30" fillId="24" borderId="10" xfId="38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0" fontId="30" fillId="0" borderId="14" xfId="0" applyFont="1" applyFill="1" applyBorder="1" applyAlignment="1">
      <alignment horizontal="left" vertical="center"/>
    </xf>
    <xf numFmtId="41" fontId="30" fillId="0" borderId="10" xfId="38" applyFont="1" applyFill="1" applyBorder="1" applyAlignment="1">
      <alignment horizontal="center" vertical="center"/>
    </xf>
    <xf numFmtId="9" fontId="30" fillId="0" borderId="14" xfId="38" applyNumberFormat="1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left" vertical="center"/>
    </xf>
    <xf numFmtId="41" fontId="30" fillId="0" borderId="24" xfId="38" applyFont="1" applyFill="1" applyBorder="1" applyAlignment="1">
      <alignment horizontal="center" vertical="center"/>
    </xf>
    <xf numFmtId="9" fontId="30" fillId="0" borderId="13" xfId="38" applyNumberFormat="1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left" vertical="center"/>
    </xf>
    <xf numFmtId="41" fontId="30" fillId="0" borderId="39" xfId="38" applyFont="1" applyFill="1" applyBorder="1" applyAlignment="1">
      <alignment horizontal="center" vertical="center"/>
    </xf>
    <xf numFmtId="41" fontId="30" fillId="0" borderId="16" xfId="38" applyFont="1" applyFill="1" applyBorder="1" applyAlignment="1">
      <alignment horizontal="right" vertical="center"/>
    </xf>
    <xf numFmtId="9" fontId="30" fillId="0" borderId="17" xfId="38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left" vertical="center"/>
    </xf>
    <xf numFmtId="41" fontId="30" fillId="0" borderId="18" xfId="38" applyFont="1" applyFill="1" applyBorder="1" applyAlignment="1">
      <alignment horizontal="center" vertical="center"/>
    </xf>
    <xf numFmtId="41" fontId="30" fillId="0" borderId="15" xfId="38" applyFont="1" applyFill="1" applyBorder="1" applyAlignment="1">
      <alignment horizontal="right" vertical="center"/>
    </xf>
    <xf numFmtId="9" fontId="30" fillId="0" borderId="11" xfId="38" applyNumberFormat="1" applyFont="1" applyFill="1" applyBorder="1" applyAlignment="1">
      <alignment horizontal="center" vertical="center"/>
    </xf>
    <xf numFmtId="0" fontId="30" fillId="0" borderId="18" xfId="0" applyFont="1" applyFill="1" applyBorder="1" applyAlignment="1">
      <alignment horizontal="center" vertical="center"/>
    </xf>
    <xf numFmtId="41" fontId="30" fillId="0" borderId="11" xfId="38" applyFont="1" applyFill="1" applyBorder="1" applyAlignment="1">
      <alignment horizontal="center" vertical="center"/>
    </xf>
    <xf numFmtId="41" fontId="30" fillId="0" borderId="14" xfId="38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left" vertical="center"/>
    </xf>
    <xf numFmtId="0" fontId="30" fillId="0" borderId="14" xfId="0" applyFont="1" applyFill="1" applyBorder="1" applyAlignment="1">
      <alignment horizontal="center" vertical="center"/>
    </xf>
    <xf numFmtId="41" fontId="30" fillId="0" borderId="10" xfId="38" applyFont="1" applyFill="1" applyBorder="1" applyAlignment="1">
      <alignment horizontal="left" vertical="center" wrapText="1"/>
    </xf>
    <xf numFmtId="41" fontId="30" fillId="0" borderId="24" xfId="38" applyFont="1" applyFill="1" applyBorder="1" applyAlignment="1">
      <alignment horizontal="left" vertical="center" wrapText="1"/>
    </xf>
    <xf numFmtId="41" fontId="30" fillId="0" borderId="18" xfId="38" applyFont="1" applyFill="1" applyBorder="1" applyAlignment="1">
      <alignment horizontal="left" vertical="center" wrapText="1"/>
    </xf>
    <xf numFmtId="0" fontId="30" fillId="0" borderId="24" xfId="0" applyFont="1" applyFill="1" applyBorder="1" applyAlignment="1">
      <alignment horizontal="left" vertical="center" wrapText="1"/>
    </xf>
    <xf numFmtId="0" fontId="30" fillId="25" borderId="11" xfId="0" applyFont="1" applyFill="1" applyBorder="1" applyAlignment="1">
      <alignment horizontal="center" vertical="center"/>
    </xf>
    <xf numFmtId="0" fontId="30" fillId="25" borderId="14" xfId="0" applyFont="1" applyFill="1" applyBorder="1" applyAlignment="1">
      <alignment horizontal="left" vertical="center"/>
    </xf>
    <xf numFmtId="0" fontId="30" fillId="25" borderId="14" xfId="0" applyFont="1" applyFill="1" applyBorder="1" applyAlignment="1">
      <alignment horizontal="left" vertical="center" wrapText="1"/>
    </xf>
    <xf numFmtId="41" fontId="30" fillId="25" borderId="14" xfId="38" applyFont="1" applyFill="1" applyBorder="1" applyAlignment="1">
      <alignment horizontal="center" vertical="center"/>
    </xf>
    <xf numFmtId="9" fontId="30" fillId="25" borderId="14" xfId="38" applyNumberFormat="1" applyFont="1" applyFill="1" applyBorder="1" applyAlignment="1">
      <alignment horizontal="center" vertical="center"/>
    </xf>
    <xf numFmtId="0" fontId="30" fillId="25" borderId="11" xfId="0" applyFont="1" applyFill="1" applyBorder="1" applyAlignment="1">
      <alignment horizontal="left" vertical="center"/>
    </xf>
    <xf numFmtId="0" fontId="30" fillId="25" borderId="11" xfId="0" applyFont="1" applyFill="1" applyBorder="1" applyAlignment="1">
      <alignment horizontal="left" vertical="center" wrapText="1"/>
    </xf>
    <xf numFmtId="9" fontId="30" fillId="25" borderId="11" xfId="38" applyNumberFormat="1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left" vertical="center"/>
    </xf>
    <xf numFmtId="0" fontId="30" fillId="25" borderId="17" xfId="0" applyFont="1" applyFill="1" applyBorder="1" applyAlignment="1">
      <alignment horizontal="left" vertical="center" wrapText="1"/>
    </xf>
    <xf numFmtId="41" fontId="30" fillId="25" borderId="17" xfId="38" applyFont="1" applyFill="1" applyBorder="1" applyAlignment="1">
      <alignment horizontal="center" vertical="center"/>
    </xf>
    <xf numFmtId="9" fontId="30" fillId="25" borderId="17" xfId="38" applyNumberFormat="1" applyFont="1" applyFill="1" applyBorder="1" applyAlignment="1">
      <alignment horizontal="center" vertical="center"/>
    </xf>
    <xf numFmtId="41" fontId="30" fillId="25" borderId="10" xfId="38" applyFont="1" applyFill="1" applyBorder="1" applyAlignment="1">
      <alignment horizontal="center" vertical="center"/>
    </xf>
    <xf numFmtId="41" fontId="30" fillId="25" borderId="18" xfId="38" applyFont="1" applyFill="1" applyBorder="1" applyAlignment="1">
      <alignment horizontal="center" vertical="center"/>
    </xf>
    <xf numFmtId="41" fontId="30" fillId="25" borderId="15" xfId="38" applyFont="1" applyFill="1" applyBorder="1" applyAlignment="1">
      <alignment horizontal="right" vertical="center"/>
    </xf>
    <xf numFmtId="0" fontId="30" fillId="25" borderId="13" xfId="0" applyFont="1" applyFill="1" applyBorder="1" applyAlignment="1">
      <alignment horizontal="left" vertical="center"/>
    </xf>
    <xf numFmtId="41" fontId="30" fillId="25" borderId="13" xfId="38" applyFont="1" applyFill="1" applyBorder="1" applyAlignment="1">
      <alignment horizontal="center" vertical="center"/>
    </xf>
    <xf numFmtId="9" fontId="30" fillId="25" borderId="13" xfId="38" applyNumberFormat="1" applyFont="1" applyFill="1" applyBorder="1" applyAlignment="1">
      <alignment horizontal="center" vertical="center"/>
    </xf>
    <xf numFmtId="0" fontId="30" fillId="25" borderId="14" xfId="0" applyFont="1" applyFill="1" applyBorder="1" applyAlignment="1">
      <alignment horizontal="center" vertical="center"/>
    </xf>
    <xf numFmtId="41" fontId="30" fillId="25" borderId="39" xfId="38" applyFont="1" applyFill="1" applyBorder="1" applyAlignment="1">
      <alignment horizontal="center" vertical="center"/>
    </xf>
    <xf numFmtId="41" fontId="30" fillId="0" borderId="22" xfId="38" quotePrefix="1" applyFont="1" applyFill="1" applyBorder="1" applyAlignment="1">
      <alignment horizontal="center" vertical="center"/>
    </xf>
    <xf numFmtId="176" fontId="30" fillId="0" borderId="15" xfId="38" applyNumberFormat="1" applyFont="1" applyFill="1" applyBorder="1" applyAlignment="1">
      <alignment horizontal="right" vertical="center"/>
    </xf>
    <xf numFmtId="176" fontId="30" fillId="25" borderId="24" xfId="38" applyNumberFormat="1" applyFont="1" applyFill="1" applyBorder="1" applyAlignment="1">
      <alignment vertical="center"/>
    </xf>
    <xf numFmtId="179" fontId="30" fillId="0" borderId="10" xfId="38" applyNumberFormat="1" applyFont="1" applyFill="1" applyBorder="1" applyAlignment="1">
      <alignment horizontal="right" vertical="center"/>
    </xf>
    <xf numFmtId="179" fontId="30" fillId="0" borderId="24" xfId="38" applyNumberFormat="1" applyFont="1" applyFill="1" applyBorder="1" applyAlignment="1">
      <alignment horizontal="right" vertical="center"/>
    </xf>
    <xf numFmtId="179" fontId="30" fillId="0" borderId="39" xfId="38" applyNumberFormat="1" applyFont="1" applyFill="1" applyBorder="1" applyAlignment="1">
      <alignment horizontal="right" vertical="center"/>
    </xf>
    <xf numFmtId="179" fontId="30" fillId="0" borderId="18" xfId="38" applyNumberFormat="1" applyFont="1" applyFill="1" applyBorder="1" applyAlignment="1">
      <alignment horizontal="right" vertical="center"/>
    </xf>
    <xf numFmtId="179" fontId="30" fillId="25" borderId="10" xfId="38" applyNumberFormat="1" applyFont="1" applyFill="1" applyBorder="1" applyAlignment="1">
      <alignment horizontal="right" vertical="center"/>
    </xf>
    <xf numFmtId="179" fontId="30" fillId="25" borderId="18" xfId="38" applyNumberFormat="1" applyFont="1" applyFill="1" applyBorder="1" applyAlignment="1">
      <alignment horizontal="right" vertical="center"/>
    </xf>
    <xf numFmtId="179" fontId="30" fillId="25" borderId="24" xfId="38" applyNumberFormat="1" applyFont="1" applyFill="1" applyBorder="1" applyAlignment="1">
      <alignment horizontal="right" vertical="center"/>
    </xf>
    <xf numFmtId="179" fontId="30" fillId="25" borderId="39" xfId="38" applyNumberFormat="1" applyFont="1" applyFill="1" applyBorder="1" applyAlignment="1">
      <alignment horizontal="right" vertical="center"/>
    </xf>
    <xf numFmtId="179" fontId="30" fillId="0" borderId="24" xfId="0" applyNumberFormat="1" applyFont="1" applyFill="1" applyBorder="1" applyAlignment="1">
      <alignment horizontal="right" vertical="center"/>
    </xf>
    <xf numFmtId="41" fontId="30" fillId="25" borderId="24" xfId="38" applyFont="1" applyFill="1" applyBorder="1" applyAlignment="1">
      <alignment horizontal="center" vertical="center"/>
    </xf>
    <xf numFmtId="41" fontId="21" fillId="25" borderId="0" xfId="0" applyNumberFormat="1" applyFont="1" applyFill="1" applyAlignment="1">
      <alignment vertical="center"/>
    </xf>
    <xf numFmtId="41" fontId="36" fillId="25" borderId="10" xfId="38" applyFont="1" applyFill="1" applyBorder="1" applyAlignment="1">
      <alignment horizontal="left" vertical="center"/>
    </xf>
    <xf numFmtId="41" fontId="36" fillId="25" borderId="19" xfId="38" applyFont="1" applyFill="1" applyBorder="1" applyAlignment="1">
      <alignment horizontal="right" vertical="center"/>
    </xf>
    <xf numFmtId="41" fontId="36" fillId="25" borderId="19" xfId="38" quotePrefix="1" applyFont="1" applyFill="1" applyBorder="1" applyAlignment="1">
      <alignment horizontal="center" vertical="center"/>
    </xf>
    <xf numFmtId="41" fontId="36" fillId="25" borderId="19" xfId="38" applyNumberFormat="1" applyFont="1" applyFill="1" applyBorder="1" applyAlignment="1">
      <alignment horizontal="center" vertical="center"/>
    </xf>
    <xf numFmtId="41" fontId="36" fillId="25" borderId="19" xfId="38" applyFont="1" applyFill="1" applyBorder="1" applyAlignment="1">
      <alignment horizontal="center" vertical="center"/>
    </xf>
    <xf numFmtId="41" fontId="36" fillId="25" borderId="22" xfId="38" applyFont="1" applyFill="1" applyBorder="1" applyAlignment="1">
      <alignment horizontal="center" vertical="center"/>
    </xf>
    <xf numFmtId="41" fontId="36" fillId="25" borderId="23" xfId="38" applyFont="1" applyFill="1" applyBorder="1" applyAlignment="1">
      <alignment horizontal="right" vertical="center"/>
    </xf>
    <xf numFmtId="10" fontId="30" fillId="24" borderId="29" xfId="38" quotePrefix="1" applyNumberFormat="1" applyFont="1" applyFill="1" applyBorder="1" applyAlignment="1">
      <alignment horizontal="center" vertical="center"/>
    </xf>
    <xf numFmtId="178" fontId="30" fillId="24" borderId="29" xfId="38" quotePrefix="1" applyNumberFormat="1" applyFont="1" applyFill="1" applyBorder="1" applyAlignment="1">
      <alignment horizontal="center" vertical="center"/>
    </xf>
    <xf numFmtId="178" fontId="30" fillId="24" borderId="19" xfId="38" quotePrefix="1" applyNumberFormat="1" applyFont="1" applyFill="1" applyBorder="1" applyAlignment="1">
      <alignment horizontal="center" vertical="center"/>
    </xf>
    <xf numFmtId="0" fontId="21" fillId="25" borderId="25" xfId="0" applyFont="1" applyFill="1" applyBorder="1" applyAlignment="1">
      <alignment vertical="center"/>
    </xf>
    <xf numFmtId="41" fontId="30" fillId="25" borderId="17" xfId="38" applyFont="1" applyFill="1" applyBorder="1" applyAlignment="1">
      <alignment horizontal="center" vertical="center"/>
    </xf>
    <xf numFmtId="176" fontId="33" fillId="28" borderId="20" xfId="0" applyNumberFormat="1" applyFont="1" applyFill="1" applyBorder="1" applyAlignment="1">
      <alignment horizontal="center" vertical="center" wrapText="1"/>
    </xf>
    <xf numFmtId="0" fontId="33" fillId="28" borderId="10" xfId="0" applyFont="1" applyFill="1" applyBorder="1" applyAlignment="1">
      <alignment horizontal="center" vertical="center" wrapText="1"/>
    </xf>
    <xf numFmtId="41" fontId="20" fillId="28" borderId="12" xfId="38" applyFont="1" applyFill="1" applyBorder="1" applyAlignment="1">
      <alignment horizontal="center" vertical="center" shrinkToFit="1"/>
    </xf>
    <xf numFmtId="0" fontId="33" fillId="28" borderId="14" xfId="0" applyFont="1" applyFill="1" applyBorder="1" applyAlignment="1">
      <alignment horizontal="center" vertical="center" shrinkToFit="1"/>
    </xf>
    <xf numFmtId="0" fontId="30" fillId="28" borderId="14" xfId="0" applyFont="1" applyFill="1" applyBorder="1" applyAlignment="1">
      <alignment horizontal="left" vertical="center"/>
    </xf>
    <xf numFmtId="41" fontId="30" fillId="28" borderId="10" xfId="38" applyFont="1" applyFill="1" applyBorder="1" applyAlignment="1">
      <alignment horizontal="center" vertical="center"/>
    </xf>
    <xf numFmtId="41" fontId="30" fillId="28" borderId="20" xfId="38" applyFont="1" applyFill="1" applyBorder="1" applyAlignment="1">
      <alignment horizontal="right" vertical="center"/>
    </xf>
    <xf numFmtId="41" fontId="30" fillId="28" borderId="10" xfId="38" applyFont="1" applyFill="1" applyBorder="1" applyAlignment="1">
      <alignment horizontal="left" vertical="center"/>
    </xf>
    <xf numFmtId="41" fontId="30" fillId="28" borderId="12" xfId="38" applyFont="1" applyFill="1" applyBorder="1" applyAlignment="1">
      <alignment horizontal="right" vertical="center"/>
    </xf>
    <xf numFmtId="41" fontId="30" fillId="28" borderId="12" xfId="38" applyFont="1" applyFill="1" applyBorder="1" applyAlignment="1">
      <alignment horizontal="center" vertical="center"/>
    </xf>
    <xf numFmtId="41" fontId="30" fillId="28" borderId="12" xfId="38" applyNumberFormat="1" applyFont="1" applyFill="1" applyBorder="1" applyAlignment="1">
      <alignment horizontal="center" vertical="center"/>
    </xf>
    <xf numFmtId="179" fontId="30" fillId="28" borderId="10" xfId="38" applyNumberFormat="1" applyFont="1" applyFill="1" applyBorder="1" applyAlignment="1">
      <alignment horizontal="right" vertical="center"/>
    </xf>
    <xf numFmtId="0" fontId="30" fillId="28" borderId="14" xfId="0" applyFont="1" applyFill="1" applyBorder="1" applyAlignment="1">
      <alignment horizontal="center" vertical="center"/>
    </xf>
    <xf numFmtId="177" fontId="30" fillId="25" borderId="25" xfId="38" quotePrefix="1" applyNumberFormat="1" applyFont="1" applyFill="1" applyBorder="1" applyAlignment="1">
      <alignment horizontal="center" vertical="center"/>
    </xf>
    <xf numFmtId="41" fontId="30" fillId="0" borderId="39" xfId="38" applyFont="1" applyFill="1" applyBorder="1" applyAlignment="1">
      <alignment horizontal="left" vertical="center" wrapText="1"/>
    </xf>
    <xf numFmtId="0" fontId="30" fillId="25" borderId="39" xfId="0" applyFont="1" applyFill="1" applyBorder="1" applyAlignment="1">
      <alignment horizontal="left" vertical="center"/>
    </xf>
    <xf numFmtId="0" fontId="30" fillId="25" borderId="39" xfId="0" applyFont="1" applyFill="1" applyBorder="1" applyAlignment="1">
      <alignment vertical="center" wrapText="1"/>
    </xf>
    <xf numFmtId="0" fontId="33" fillId="28" borderId="20" xfId="0" applyFont="1" applyFill="1" applyBorder="1" applyAlignment="1">
      <alignment horizontal="center" vertical="center" shrinkToFit="1"/>
    </xf>
    <xf numFmtId="41" fontId="30" fillId="25" borderId="30" xfId="38" applyNumberFormat="1" applyFont="1" applyFill="1" applyBorder="1" applyAlignment="1">
      <alignment horizontal="right" vertical="center"/>
    </xf>
    <xf numFmtId="41" fontId="30" fillId="25" borderId="29" xfId="38" quotePrefix="1" applyNumberFormat="1" applyFont="1" applyFill="1" applyBorder="1" applyAlignment="1">
      <alignment horizontal="center" vertical="center"/>
    </xf>
    <xf numFmtId="41" fontId="21" fillId="25" borderId="0" xfId="38" applyFont="1" applyFill="1" applyBorder="1" applyAlignment="1">
      <alignment vertical="center"/>
    </xf>
    <xf numFmtId="41" fontId="24" fillId="24" borderId="0" xfId="38" applyFont="1" applyFill="1" applyAlignment="1">
      <alignment horizontal="center" vertical="center"/>
    </xf>
    <xf numFmtId="0" fontId="21" fillId="24" borderId="0" xfId="0" applyFont="1" applyFill="1" applyAlignment="1">
      <alignment vertical="center"/>
    </xf>
    <xf numFmtId="41" fontId="31" fillId="24" borderId="10" xfId="38" applyFont="1" applyFill="1" applyBorder="1" applyAlignment="1">
      <alignment horizontal="left" vertical="center" wrapText="1"/>
    </xf>
    <xf numFmtId="41" fontId="30" fillId="28" borderId="10" xfId="38" applyFont="1" applyFill="1" applyBorder="1" applyAlignment="1">
      <alignment horizontal="left" vertical="center" wrapText="1"/>
    </xf>
    <xf numFmtId="41" fontId="30" fillId="24" borderId="10" xfId="38" applyFont="1" applyFill="1" applyBorder="1" applyAlignment="1">
      <alignment horizontal="left" vertical="center" wrapText="1"/>
    </xf>
    <xf numFmtId="0" fontId="30" fillId="0" borderId="18" xfId="0" applyFont="1" applyFill="1" applyBorder="1" applyAlignment="1">
      <alignment horizontal="left" vertical="center"/>
    </xf>
    <xf numFmtId="0" fontId="30" fillId="0" borderId="39" xfId="0" applyFont="1" applyFill="1" applyBorder="1" applyAlignment="1">
      <alignment horizontal="left" vertical="center"/>
    </xf>
    <xf numFmtId="0" fontId="30" fillId="28" borderId="10" xfId="0" applyFont="1" applyFill="1" applyBorder="1" applyAlignment="1">
      <alignment horizontal="left" vertical="center"/>
    </xf>
    <xf numFmtId="0" fontId="30" fillId="28" borderId="10" xfId="0" applyFont="1" applyFill="1" applyBorder="1" applyAlignment="1">
      <alignment horizontal="left" vertical="center" wrapText="1"/>
    </xf>
    <xf numFmtId="0" fontId="30" fillId="0" borderId="10" xfId="0" applyFont="1" applyFill="1" applyBorder="1" applyAlignment="1">
      <alignment horizontal="left" vertical="center" wrapText="1"/>
    </xf>
    <xf numFmtId="0" fontId="30" fillId="25" borderId="10" xfId="0" applyFont="1" applyFill="1" applyBorder="1" applyAlignment="1">
      <alignment horizontal="left" vertical="center" wrapText="1"/>
    </xf>
    <xf numFmtId="0" fontId="30" fillId="25" borderId="18" xfId="0" applyFont="1" applyFill="1" applyBorder="1" applyAlignment="1">
      <alignment horizontal="left" vertical="center" wrapText="1"/>
    </xf>
    <xf numFmtId="0" fontId="30" fillId="25" borderId="39" xfId="0" applyFont="1" applyFill="1" applyBorder="1" applyAlignment="1">
      <alignment horizontal="left" vertical="center" wrapText="1"/>
    </xf>
    <xf numFmtId="0" fontId="30" fillId="25" borderId="24" xfId="0" applyFont="1" applyFill="1" applyBorder="1" applyAlignment="1">
      <alignment horizontal="left" vertical="center" wrapText="1"/>
    </xf>
    <xf numFmtId="41" fontId="30" fillId="24" borderId="12" xfId="38" applyFont="1" applyFill="1" applyBorder="1" applyAlignment="1">
      <alignment horizontal="center" vertical="center"/>
    </xf>
    <xf numFmtId="41" fontId="30" fillId="0" borderId="25" xfId="38" applyFont="1" applyFill="1" applyBorder="1" applyAlignment="1">
      <alignment horizontal="center" vertical="center"/>
    </xf>
    <xf numFmtId="41" fontId="30" fillId="0" borderId="0" xfId="38" applyFont="1" applyFill="1" applyBorder="1" applyAlignment="1">
      <alignment horizontal="center" vertical="center"/>
    </xf>
    <xf numFmtId="41" fontId="30" fillId="0" borderId="15" xfId="38" applyFont="1" applyFill="1" applyBorder="1" applyAlignment="1">
      <alignment horizontal="center" vertical="center"/>
    </xf>
    <xf numFmtId="41" fontId="30" fillId="0" borderId="20" xfId="38" applyFont="1" applyFill="1" applyBorder="1" applyAlignment="1">
      <alignment horizontal="center" vertical="center"/>
    </xf>
    <xf numFmtId="41" fontId="30" fillId="0" borderId="12" xfId="38" applyFont="1" applyFill="1" applyBorder="1" applyAlignment="1">
      <alignment horizontal="left" vertical="center" wrapText="1"/>
    </xf>
    <xf numFmtId="41" fontId="30" fillId="0" borderId="22" xfId="38" applyFont="1" applyFill="1" applyBorder="1" applyAlignment="1">
      <alignment horizontal="left" vertical="center" wrapText="1"/>
    </xf>
    <xf numFmtId="41" fontId="30" fillId="0" borderId="0" xfId="38" applyFont="1" applyFill="1" applyBorder="1" applyAlignment="1">
      <alignment horizontal="left" vertical="center" wrapText="1"/>
    </xf>
    <xf numFmtId="41" fontId="30" fillId="0" borderId="25" xfId="38" applyFont="1" applyFill="1" applyBorder="1" applyAlignment="1">
      <alignment horizontal="left" vertical="center" wrapText="1"/>
    </xf>
    <xf numFmtId="0" fontId="30" fillId="0" borderId="22" xfId="0" applyFont="1" applyFill="1" applyBorder="1" applyAlignment="1">
      <alignment horizontal="left" vertical="center" wrapText="1"/>
    </xf>
    <xf numFmtId="41" fontId="30" fillId="25" borderId="20" xfId="38" applyFont="1" applyFill="1" applyBorder="1" applyAlignment="1">
      <alignment horizontal="center" vertical="center"/>
    </xf>
    <xf numFmtId="41" fontId="30" fillId="25" borderId="16" xfId="38" applyFont="1" applyFill="1" applyBorder="1" applyAlignment="1">
      <alignment horizontal="center" vertical="center"/>
    </xf>
    <xf numFmtId="41" fontId="30" fillId="25" borderId="23" xfId="38" applyFont="1" applyFill="1" applyBorder="1" applyAlignment="1">
      <alignment horizontal="center" vertical="center"/>
    </xf>
    <xf numFmtId="176" fontId="30" fillId="25" borderId="22" xfId="38" applyNumberFormat="1" applyFont="1" applyFill="1" applyBorder="1" applyAlignment="1">
      <alignment vertical="center"/>
    </xf>
    <xf numFmtId="0" fontId="30" fillId="0" borderId="11" xfId="0" applyFont="1" applyFill="1" applyBorder="1" applyAlignment="1">
      <alignment horizontal="center" vertical="center"/>
    </xf>
    <xf numFmtId="0" fontId="33" fillId="28" borderId="10" xfId="0" applyFont="1" applyFill="1" applyBorder="1" applyAlignment="1">
      <alignment horizontal="center" vertical="center" shrinkToFit="1"/>
    </xf>
    <xf numFmtId="0" fontId="30" fillId="0" borderId="11" xfId="0" applyFont="1" applyFill="1" applyBorder="1" applyAlignment="1">
      <alignment horizontal="center" vertical="center"/>
    </xf>
    <xf numFmtId="41" fontId="33" fillId="28" borderId="10" xfId="38" applyFont="1" applyFill="1" applyBorder="1" applyAlignment="1">
      <alignment horizontal="center" vertical="center" shrinkToFit="1"/>
    </xf>
    <xf numFmtId="41" fontId="30" fillId="0" borderId="10" xfId="38" applyNumberFormat="1" applyFont="1" applyFill="1" applyBorder="1" applyAlignment="1">
      <alignment horizontal="right" vertical="center"/>
    </xf>
    <xf numFmtId="41" fontId="30" fillId="0" borderId="39" xfId="38" applyFont="1" applyFill="1" applyBorder="1" applyAlignment="1">
      <alignment horizontal="right" vertical="center"/>
    </xf>
    <xf numFmtId="41" fontId="30" fillId="0" borderId="10" xfId="38" applyFont="1" applyFill="1" applyBorder="1" applyAlignment="1">
      <alignment horizontal="right" vertical="center"/>
    </xf>
    <xf numFmtId="41" fontId="30" fillId="0" borderId="24" xfId="38" applyFont="1" applyFill="1" applyBorder="1" applyAlignment="1">
      <alignment horizontal="right" vertical="center"/>
    </xf>
    <xf numFmtId="41" fontId="30" fillId="0" borderId="18" xfId="38" applyFont="1" applyFill="1" applyBorder="1" applyAlignment="1">
      <alignment horizontal="right" vertical="center"/>
    </xf>
    <xf numFmtId="176" fontId="30" fillId="0" borderId="39" xfId="38" applyNumberFormat="1" applyFont="1" applyFill="1" applyBorder="1" applyAlignment="1">
      <alignment horizontal="right" vertical="center"/>
    </xf>
    <xf numFmtId="176" fontId="30" fillId="0" borderId="24" xfId="38" applyNumberFormat="1" applyFont="1" applyFill="1" applyBorder="1" applyAlignment="1">
      <alignment horizontal="right" vertical="center"/>
    </xf>
    <xf numFmtId="41" fontId="30" fillId="25" borderId="10" xfId="38" applyFont="1" applyFill="1" applyBorder="1" applyAlignment="1">
      <alignment horizontal="right" vertical="center"/>
    </xf>
    <xf numFmtId="41" fontId="30" fillId="25" borderId="18" xfId="38" applyFont="1" applyFill="1" applyBorder="1" applyAlignment="1">
      <alignment horizontal="right" vertical="center"/>
    </xf>
    <xf numFmtId="41" fontId="30" fillId="25" borderId="39" xfId="38" applyFont="1" applyFill="1" applyBorder="1" applyAlignment="1">
      <alignment horizontal="right" vertical="center"/>
    </xf>
    <xf numFmtId="41" fontId="30" fillId="25" borderId="24" xfId="38" applyFont="1" applyFill="1" applyBorder="1" applyAlignment="1">
      <alignment horizontal="right" vertical="center"/>
    </xf>
    <xf numFmtId="38" fontId="33" fillId="28" borderId="51" xfId="0" applyNumberFormat="1" applyFont="1" applyFill="1" applyBorder="1" applyAlignment="1">
      <alignment horizontal="center" vertical="center" wrapText="1"/>
    </xf>
    <xf numFmtId="41" fontId="30" fillId="28" borderId="48" xfId="38" applyFont="1" applyFill="1" applyBorder="1" applyAlignment="1">
      <alignment vertical="center"/>
    </xf>
    <xf numFmtId="41" fontId="30" fillId="24" borderId="48" xfId="38" applyFont="1" applyFill="1" applyBorder="1" applyAlignment="1">
      <alignment vertical="center"/>
    </xf>
    <xf numFmtId="41" fontId="30" fillId="0" borderId="48" xfId="38" applyFont="1" applyFill="1" applyBorder="1" applyAlignment="1">
      <alignment vertical="center"/>
    </xf>
    <xf numFmtId="41" fontId="30" fillId="0" borderId="50" xfId="38" applyFont="1" applyFill="1" applyBorder="1" applyAlignment="1">
      <alignment vertical="center"/>
    </xf>
    <xf numFmtId="41" fontId="30" fillId="0" borderId="49" xfId="38" applyFont="1" applyFill="1" applyBorder="1" applyAlignment="1">
      <alignment vertical="center"/>
    </xf>
    <xf numFmtId="41" fontId="30" fillId="0" borderId="47" xfId="38" applyFont="1" applyFill="1" applyBorder="1" applyAlignment="1">
      <alignment vertical="center"/>
    </xf>
    <xf numFmtId="176" fontId="30" fillId="0" borderId="50" xfId="38" applyNumberFormat="1" applyFont="1" applyFill="1" applyBorder="1" applyAlignment="1">
      <alignment vertical="center"/>
    </xf>
    <xf numFmtId="41" fontId="30" fillId="0" borderId="48" xfId="38" applyFont="1" applyFill="1" applyBorder="1" applyAlignment="1">
      <alignment vertical="center" wrapText="1"/>
    </xf>
    <xf numFmtId="176" fontId="30" fillId="0" borderId="49" xfId="38" applyNumberFormat="1" applyFont="1" applyFill="1" applyBorder="1" applyAlignment="1">
      <alignment vertical="center"/>
    </xf>
    <xf numFmtId="41" fontId="30" fillId="25" borderId="48" xfId="38" applyFont="1" applyFill="1" applyBorder="1" applyAlignment="1">
      <alignment vertical="center"/>
    </xf>
    <xf numFmtId="41" fontId="30" fillId="25" borderId="47" xfId="38" applyFont="1" applyFill="1" applyBorder="1" applyAlignment="1">
      <alignment vertical="center"/>
    </xf>
    <xf numFmtId="41" fontId="30" fillId="25" borderId="50" xfId="38" applyFont="1" applyFill="1" applyBorder="1" applyAlignment="1">
      <alignment vertical="center"/>
    </xf>
    <xf numFmtId="41" fontId="30" fillId="25" borderId="49" xfId="38" applyFont="1" applyFill="1" applyBorder="1" applyAlignment="1">
      <alignment vertical="center"/>
    </xf>
    <xf numFmtId="41" fontId="30" fillId="24" borderId="16" xfId="38" applyFont="1" applyFill="1" applyBorder="1" applyAlignment="1">
      <alignment horizontal="right" vertical="center"/>
    </xf>
    <xf numFmtId="41" fontId="30" fillId="25" borderId="39" xfId="0" applyNumberFormat="1" applyFont="1" applyFill="1" applyBorder="1" applyAlignment="1">
      <alignment horizontal="left" vertical="center"/>
    </xf>
    <xf numFmtId="41" fontId="30" fillId="25" borderId="25" xfId="38" applyNumberFormat="1" applyFont="1" applyFill="1" applyBorder="1" applyAlignment="1">
      <alignment horizontal="right" vertical="center"/>
    </xf>
    <xf numFmtId="0" fontId="30" fillId="28" borderId="12" xfId="0" applyFont="1" applyFill="1" applyBorder="1" applyAlignment="1">
      <alignment horizontal="center" vertical="center"/>
    </xf>
    <xf numFmtId="41" fontId="30" fillId="24" borderId="20" xfId="38" applyFont="1" applyFill="1" applyBorder="1" applyAlignment="1">
      <alignment horizontal="right" vertical="center"/>
    </xf>
    <xf numFmtId="41" fontId="20" fillId="24" borderId="12" xfId="38" applyFont="1" applyFill="1" applyBorder="1" applyAlignment="1">
      <alignment horizontal="center" vertical="center" shrinkToFit="1"/>
    </xf>
    <xf numFmtId="9" fontId="20" fillId="24" borderId="13" xfId="31" applyFont="1" applyFill="1" applyBorder="1" applyAlignment="1">
      <alignment horizontal="center" vertical="center"/>
    </xf>
    <xf numFmtId="9" fontId="20" fillId="24" borderId="14" xfId="31" applyFont="1" applyFill="1" applyBorder="1" applyAlignment="1">
      <alignment horizontal="center" vertical="center"/>
    </xf>
    <xf numFmtId="41" fontId="20" fillId="24" borderId="25" xfId="38" applyFont="1" applyFill="1" applyBorder="1" applyAlignment="1">
      <alignment horizontal="center" vertical="center" shrinkToFit="1"/>
    </xf>
    <xf numFmtId="41" fontId="30" fillId="25" borderId="37" xfId="38" applyFont="1" applyFill="1" applyBorder="1" applyAlignment="1">
      <alignment horizontal="right" vertical="center"/>
    </xf>
    <xf numFmtId="176" fontId="30" fillId="0" borderId="16" xfId="38" applyNumberFormat="1" applyFont="1" applyFill="1" applyBorder="1" applyAlignment="1">
      <alignment horizontal="right" vertical="center"/>
    </xf>
    <xf numFmtId="41" fontId="30" fillId="24" borderId="21" xfId="38" quotePrefix="1" applyFont="1" applyFill="1" applyBorder="1" applyAlignment="1">
      <alignment horizontal="center" vertical="center"/>
    </xf>
    <xf numFmtId="41" fontId="30" fillId="24" borderId="21" xfId="38" applyFont="1" applyFill="1" applyBorder="1" applyAlignment="1">
      <alignment horizontal="center" vertical="center"/>
    </xf>
    <xf numFmtId="0" fontId="32" fillId="25" borderId="0" xfId="0" applyFont="1" applyFill="1" applyAlignment="1">
      <alignment vertical="center"/>
    </xf>
    <xf numFmtId="9" fontId="20" fillId="24" borderId="11" xfId="31" applyFont="1" applyFill="1" applyBorder="1" applyAlignment="1">
      <alignment horizontal="center" vertical="center"/>
    </xf>
    <xf numFmtId="9" fontId="30" fillId="0" borderId="17" xfId="38" applyNumberFormat="1" applyFont="1" applyFill="1" applyBorder="1" applyAlignment="1">
      <alignment horizontal="center" vertical="center"/>
    </xf>
    <xf numFmtId="41" fontId="30" fillId="0" borderId="50" xfId="38" applyFont="1" applyFill="1" applyBorder="1" applyAlignment="1">
      <alignment vertical="center"/>
    </xf>
    <xf numFmtId="179" fontId="30" fillId="0" borderId="39" xfId="38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9" fontId="20" fillId="24" borderId="17" xfId="3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41" fontId="30" fillId="25" borderId="36" xfId="38" applyFont="1" applyFill="1" applyBorder="1" applyAlignment="1">
      <alignment horizontal="left" vertical="center"/>
    </xf>
    <xf numFmtId="41" fontId="30" fillId="25" borderId="37" xfId="38" quotePrefix="1" applyFont="1" applyFill="1" applyBorder="1" applyAlignment="1">
      <alignment horizontal="center" vertical="center"/>
    </xf>
    <xf numFmtId="41" fontId="30" fillId="25" borderId="37" xfId="38" applyFont="1" applyFill="1" applyBorder="1" applyAlignment="1">
      <alignment horizontal="center" vertical="center"/>
    </xf>
    <xf numFmtId="41" fontId="30" fillId="25" borderId="38" xfId="38" applyNumberFormat="1" applyFont="1" applyFill="1" applyBorder="1" applyAlignment="1">
      <alignment horizontal="right" vertical="center"/>
    </xf>
    <xf numFmtId="9" fontId="30" fillId="25" borderId="37" xfId="38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41" fontId="30" fillId="25" borderId="32" xfId="38" applyNumberFormat="1" applyFont="1" applyFill="1" applyBorder="1" applyAlignment="1">
      <alignment horizontal="right" vertical="center"/>
    </xf>
    <xf numFmtId="41" fontId="31" fillId="24" borderId="40" xfId="38" applyFont="1" applyFill="1" applyBorder="1" applyAlignment="1">
      <alignment vertical="center"/>
    </xf>
    <xf numFmtId="41" fontId="30" fillId="28" borderId="40" xfId="38" applyFont="1" applyFill="1" applyBorder="1" applyAlignment="1">
      <alignment vertical="center"/>
    </xf>
    <xf numFmtId="41" fontId="30" fillId="24" borderId="40" xfId="38" applyFont="1" applyFill="1" applyBorder="1" applyAlignment="1">
      <alignment vertical="center"/>
    </xf>
    <xf numFmtId="41" fontId="30" fillId="0" borderId="14" xfId="38" applyFont="1" applyFill="1" applyBorder="1" applyAlignment="1">
      <alignment horizontal="left" vertical="center" wrapText="1"/>
    </xf>
    <xf numFmtId="41" fontId="30" fillId="28" borderId="14" xfId="38" applyFont="1" applyFill="1" applyBorder="1" applyAlignment="1">
      <alignment horizontal="center" vertical="center"/>
    </xf>
    <xf numFmtId="41" fontId="30" fillId="28" borderId="10" xfId="38" applyFont="1" applyFill="1" applyBorder="1" applyAlignment="1">
      <alignment horizontal="center" vertical="center" wrapText="1"/>
    </xf>
    <xf numFmtId="41" fontId="30" fillId="28" borderId="48" xfId="38" applyFont="1" applyFill="1" applyBorder="1" applyAlignment="1">
      <alignment horizontal="center" vertical="center"/>
    </xf>
    <xf numFmtId="9" fontId="20" fillId="28" borderId="14" xfId="31" applyFont="1" applyFill="1" applyBorder="1" applyAlignment="1">
      <alignment horizontal="center" vertical="center"/>
    </xf>
    <xf numFmtId="41" fontId="30" fillId="25" borderId="0" xfId="38" applyNumberFormat="1" applyFont="1" applyFill="1" applyBorder="1" applyAlignment="1">
      <alignment horizontal="center" vertical="center"/>
    </xf>
    <xf numFmtId="41" fontId="30" fillId="25" borderId="0" xfId="38" quotePrefix="1" applyFont="1" applyFill="1" applyBorder="1" applyAlignment="1">
      <alignment horizontal="center" vertical="center"/>
    </xf>
    <xf numFmtId="41" fontId="30" fillId="25" borderId="15" xfId="38" applyNumberFormat="1" applyFont="1" applyFill="1" applyBorder="1" applyAlignment="1">
      <alignment horizontal="right" vertical="center"/>
    </xf>
    <xf numFmtId="0" fontId="30" fillId="0" borderId="11" xfId="0" applyFont="1" applyFill="1" applyBorder="1" applyAlignment="1">
      <alignment horizontal="center" vertical="center"/>
    </xf>
    <xf numFmtId="41" fontId="21" fillId="25" borderId="18" xfId="38" applyFont="1" applyFill="1" applyBorder="1" applyAlignment="1">
      <alignment vertical="center"/>
    </xf>
    <xf numFmtId="41" fontId="20" fillId="24" borderId="22" xfId="38" applyFont="1" applyFill="1" applyBorder="1" applyAlignment="1">
      <alignment horizontal="center" vertical="center" shrinkToFit="1"/>
    </xf>
    <xf numFmtId="0" fontId="23" fillId="24" borderId="0" xfId="0" applyFont="1" applyFill="1" applyAlignment="1">
      <alignment horizontal="center" vertical="center"/>
    </xf>
    <xf numFmtId="9" fontId="20" fillId="24" borderId="13" xfId="31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41" fontId="30" fillId="0" borderId="49" xfId="38" applyFont="1" applyFill="1" applyBorder="1" applyAlignment="1">
      <alignment horizontal="center" vertical="center"/>
    </xf>
    <xf numFmtId="41" fontId="30" fillId="0" borderId="41" xfId="38" applyFont="1" applyFill="1" applyBorder="1" applyAlignment="1">
      <alignment horizontal="center" vertical="center"/>
    </xf>
    <xf numFmtId="9" fontId="30" fillId="0" borderId="13" xfId="38" applyNumberFormat="1" applyFont="1" applyFill="1" applyBorder="1" applyAlignment="1">
      <alignment horizontal="center" vertical="center"/>
    </xf>
    <xf numFmtId="9" fontId="30" fillId="0" borderId="17" xfId="38" applyNumberFormat="1" applyFont="1" applyFill="1" applyBorder="1" applyAlignment="1">
      <alignment horizontal="center" vertical="center"/>
    </xf>
    <xf numFmtId="41" fontId="30" fillId="0" borderId="42" xfId="38" applyFont="1" applyFill="1" applyBorder="1" applyAlignment="1">
      <alignment horizontal="center" vertical="center"/>
    </xf>
    <xf numFmtId="0" fontId="30" fillId="0" borderId="24" xfId="0" applyFont="1" applyFill="1" applyBorder="1" applyAlignment="1">
      <alignment horizontal="center" vertical="center"/>
    </xf>
    <xf numFmtId="9" fontId="30" fillId="0" borderId="11" xfId="38" applyNumberFormat="1" applyFont="1" applyFill="1" applyBorder="1" applyAlignment="1">
      <alignment horizontal="center" vertical="center"/>
    </xf>
    <xf numFmtId="41" fontId="30" fillId="25" borderId="23" xfId="38" applyFont="1" applyFill="1" applyBorder="1" applyAlignment="1">
      <alignment horizontal="center" vertical="center"/>
    </xf>
    <xf numFmtId="41" fontId="30" fillId="0" borderId="49" xfId="38" applyFont="1" applyFill="1" applyBorder="1" applyAlignment="1">
      <alignment vertical="center"/>
    </xf>
    <xf numFmtId="41" fontId="30" fillId="0" borderId="47" xfId="38" applyFont="1" applyFill="1" applyBorder="1" applyAlignment="1">
      <alignment vertical="center"/>
    </xf>
    <xf numFmtId="0" fontId="30" fillId="25" borderId="13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center" vertical="center"/>
    </xf>
    <xf numFmtId="0" fontId="30" fillId="24" borderId="11" xfId="0" applyFont="1" applyFill="1" applyBorder="1" applyAlignment="1">
      <alignment horizontal="center" vertical="center"/>
    </xf>
    <xf numFmtId="9" fontId="30" fillId="25" borderId="13" xfId="38" applyNumberFormat="1" applyFont="1" applyFill="1" applyBorder="1" applyAlignment="1">
      <alignment horizontal="center" vertical="center"/>
    </xf>
    <xf numFmtId="9" fontId="20" fillId="24" borderId="11" xfId="31" applyFont="1" applyFill="1" applyBorder="1" applyAlignment="1">
      <alignment horizontal="center" vertical="center"/>
    </xf>
    <xf numFmtId="9" fontId="20" fillId="24" borderId="17" xfId="31" applyFont="1" applyFill="1" applyBorder="1" applyAlignment="1">
      <alignment horizontal="center" vertical="center"/>
    </xf>
    <xf numFmtId="0" fontId="30" fillId="25" borderId="11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9" fontId="30" fillId="25" borderId="17" xfId="38" applyNumberFormat="1" applyFont="1" applyFill="1" applyBorder="1" applyAlignment="1">
      <alignment horizontal="center" vertical="center"/>
    </xf>
    <xf numFmtId="9" fontId="30" fillId="0" borderId="17" xfId="38" applyNumberFormat="1" applyFont="1" applyFill="1" applyBorder="1" applyAlignment="1">
      <alignment horizontal="center" vertical="center"/>
    </xf>
    <xf numFmtId="41" fontId="30" fillId="0" borderId="49" xfId="38" applyFont="1" applyFill="1" applyBorder="1" applyAlignment="1">
      <alignment vertical="center"/>
    </xf>
    <xf numFmtId="41" fontId="30" fillId="0" borderId="47" xfId="38" applyFont="1" applyFill="1" applyBorder="1" applyAlignment="1">
      <alignment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9" fontId="33" fillId="0" borderId="58" xfId="31" applyFont="1" applyFill="1" applyBorder="1" applyAlignment="1">
      <alignment vertical="center" shrinkToFit="1"/>
    </xf>
    <xf numFmtId="9" fontId="33" fillId="0" borderId="17" xfId="31" applyFont="1" applyFill="1" applyBorder="1" applyAlignment="1">
      <alignment vertical="center" shrinkToFit="1"/>
    </xf>
    <xf numFmtId="0" fontId="33" fillId="0" borderId="11" xfId="0" applyFont="1" applyFill="1" applyBorder="1" applyAlignment="1">
      <alignment vertical="center" shrinkToFit="1"/>
    </xf>
    <xf numFmtId="176" fontId="33" fillId="0" borderId="11" xfId="38" applyNumberFormat="1" applyFont="1" applyFill="1" applyBorder="1" applyAlignment="1">
      <alignment vertical="center"/>
    </xf>
    <xf numFmtId="9" fontId="33" fillId="0" borderId="11" xfId="31" applyFont="1" applyFill="1" applyBorder="1" applyAlignment="1">
      <alignment vertical="center" shrinkToFit="1"/>
    </xf>
    <xf numFmtId="0" fontId="33" fillId="0" borderId="11" xfId="0" applyFont="1" applyBorder="1" applyAlignment="1">
      <alignment vertical="center" shrinkToFit="1"/>
    </xf>
    <xf numFmtId="41" fontId="33" fillId="0" borderId="15" xfId="38" applyFont="1" applyBorder="1" applyAlignment="1">
      <alignment vertical="center"/>
    </xf>
    <xf numFmtId="0" fontId="33" fillId="0" borderId="18" xfId="0" applyFont="1" applyFill="1" applyBorder="1" applyAlignment="1">
      <alignment horizontal="left" vertical="center"/>
    </xf>
    <xf numFmtId="42" fontId="33" fillId="0" borderId="18" xfId="0" applyNumberFormat="1" applyFont="1" applyBorder="1" applyAlignment="1">
      <alignment vertical="center"/>
    </xf>
    <xf numFmtId="41" fontId="33" fillId="0" borderId="16" xfId="38" applyFont="1" applyBorder="1" applyAlignment="1">
      <alignment vertical="center"/>
    </xf>
    <xf numFmtId="42" fontId="33" fillId="0" borderId="11" xfId="0" applyNumberFormat="1" applyFont="1" applyBorder="1" applyAlignment="1">
      <alignment vertical="center"/>
    </xf>
    <xf numFmtId="179" fontId="33" fillId="0" borderId="11" xfId="0" applyNumberFormat="1" applyFont="1" applyFill="1" applyBorder="1" applyAlignment="1">
      <alignment vertical="center" shrinkToFit="1"/>
    </xf>
    <xf numFmtId="41" fontId="33" fillId="0" borderId="11" xfId="38" applyFont="1" applyFill="1" applyBorder="1" applyAlignment="1">
      <alignment vertical="center" shrinkToFit="1"/>
    </xf>
    <xf numFmtId="0" fontId="33" fillId="0" borderId="17" xfId="0" applyFont="1" applyBorder="1" applyAlignment="1">
      <alignment vertical="center" shrinkToFit="1"/>
    </xf>
    <xf numFmtId="9" fontId="33" fillId="0" borderId="62" xfId="31" applyFont="1" applyFill="1" applyBorder="1" applyAlignment="1">
      <alignment vertical="center" shrinkToFit="1"/>
    </xf>
    <xf numFmtId="0" fontId="37" fillId="0" borderId="11" xfId="0" applyFont="1" applyBorder="1" applyAlignment="1">
      <alignment vertical="center" shrinkToFit="1"/>
    </xf>
    <xf numFmtId="41" fontId="37" fillId="0" borderId="11" xfId="38" applyFont="1" applyBorder="1" applyAlignment="1">
      <alignment horizontal="center" vertical="center"/>
    </xf>
    <xf numFmtId="0" fontId="37" fillId="0" borderId="58" xfId="0" applyNumberFormat="1" applyFont="1" applyBorder="1" applyAlignment="1">
      <alignment horizontal="center" vertical="center"/>
    </xf>
    <xf numFmtId="41" fontId="33" fillId="25" borderId="15" xfId="38" applyFont="1" applyFill="1" applyBorder="1" applyAlignment="1">
      <alignment vertical="center"/>
    </xf>
    <xf numFmtId="41" fontId="33" fillId="0" borderId="11" xfId="38" applyFont="1" applyBorder="1" applyAlignment="1">
      <alignment vertical="center"/>
    </xf>
    <xf numFmtId="176" fontId="33" fillId="26" borderId="63" xfId="38" applyNumberFormat="1" applyFont="1" applyFill="1" applyBorder="1" applyAlignment="1">
      <alignment vertical="center"/>
    </xf>
    <xf numFmtId="176" fontId="33" fillId="26" borderId="14" xfId="38" applyNumberFormat="1" applyFont="1" applyFill="1" applyBorder="1" applyAlignment="1">
      <alignment vertical="center"/>
    </xf>
    <xf numFmtId="176" fontId="33" fillId="26" borderId="10" xfId="31" applyNumberFormat="1" applyFont="1" applyFill="1" applyBorder="1" applyAlignment="1">
      <alignment vertical="center" shrinkToFit="1"/>
    </xf>
    <xf numFmtId="9" fontId="33" fillId="26" borderId="14" xfId="31" applyFont="1" applyFill="1" applyBorder="1" applyAlignment="1">
      <alignment vertical="center" shrinkToFit="1"/>
    </xf>
    <xf numFmtId="0" fontId="33" fillId="26" borderId="55" xfId="0" applyFont="1" applyFill="1" applyBorder="1" applyAlignment="1">
      <alignment horizontal="center" vertical="center" wrapText="1" shrinkToFit="1"/>
    </xf>
    <xf numFmtId="38" fontId="33" fillId="26" borderId="56" xfId="0" applyNumberFormat="1" applyFont="1" applyFill="1" applyBorder="1" applyAlignment="1">
      <alignment horizontal="center" vertical="center" wrapText="1"/>
    </xf>
    <xf numFmtId="176" fontId="33" fillId="26" borderId="56" xfId="0" applyNumberFormat="1" applyFont="1" applyFill="1" applyBorder="1" applyAlignment="1">
      <alignment horizontal="center" vertical="center" wrapText="1"/>
    </xf>
    <xf numFmtId="0" fontId="33" fillId="26" borderId="56" xfId="0" applyFont="1" applyFill="1" applyBorder="1" applyAlignment="1">
      <alignment horizontal="center" vertical="center" wrapText="1"/>
    </xf>
    <xf numFmtId="0" fontId="38" fillId="0" borderId="18" xfId="0" applyFont="1" applyBorder="1" applyAlignment="1">
      <alignment horizontal="center" vertical="center" shrinkToFit="1"/>
    </xf>
    <xf numFmtId="41" fontId="38" fillId="0" borderId="18" xfId="38" applyFont="1" applyBorder="1" applyAlignment="1">
      <alignment horizontal="center" vertical="center" shrinkToFit="1"/>
    </xf>
    <xf numFmtId="41" fontId="38" fillId="0" borderId="18" xfId="38" applyFont="1" applyFill="1" applyBorder="1" applyAlignment="1">
      <alignment vertical="center" shrinkToFit="1"/>
    </xf>
    <xf numFmtId="9" fontId="38" fillId="0" borderId="58" xfId="31" applyFont="1" applyFill="1" applyBorder="1" applyAlignment="1">
      <alignment vertical="center" shrinkToFit="1"/>
    </xf>
    <xf numFmtId="41" fontId="38" fillId="0" borderId="16" xfId="38" applyFont="1" applyBorder="1" applyAlignment="1">
      <alignment horizontal="center" vertical="center"/>
    </xf>
    <xf numFmtId="41" fontId="33" fillId="0" borderId="15" xfId="38" applyFont="1" applyFill="1" applyBorder="1" applyAlignment="1">
      <alignment vertical="center"/>
    </xf>
    <xf numFmtId="41" fontId="33" fillId="0" borderId="11" xfId="38" applyFont="1" applyBorder="1" applyAlignment="1">
      <alignment vertical="center" shrinkToFit="1"/>
    </xf>
    <xf numFmtId="176" fontId="33" fillId="0" borderId="11" xfId="31" applyNumberFormat="1" applyFont="1" applyFill="1" applyBorder="1" applyAlignment="1">
      <alignment vertical="center" shrinkToFit="1"/>
    </xf>
    <xf numFmtId="41" fontId="33" fillId="0" borderId="17" xfId="38" applyFont="1" applyBorder="1" applyAlignment="1">
      <alignment vertical="center" shrinkToFit="1"/>
    </xf>
    <xf numFmtId="41" fontId="33" fillId="0" borderId="17" xfId="38" applyFont="1" applyFill="1" applyBorder="1" applyAlignment="1">
      <alignment vertical="center" shrinkToFit="1"/>
    </xf>
    <xf numFmtId="41" fontId="33" fillId="0" borderId="18" xfId="38" applyFont="1" applyFill="1" applyBorder="1" applyAlignment="1">
      <alignment horizontal="left" vertical="center"/>
    </xf>
    <xf numFmtId="41" fontId="33" fillId="0" borderId="18" xfId="38" applyFont="1" applyBorder="1" applyAlignment="1">
      <alignment vertical="center"/>
    </xf>
    <xf numFmtId="176" fontId="33" fillId="0" borderId="59" xfId="38" applyNumberFormat="1" applyFont="1" applyFill="1" applyBorder="1" applyAlignment="1">
      <alignment vertical="center"/>
    </xf>
    <xf numFmtId="176" fontId="33" fillId="0" borderId="15" xfId="38" applyNumberFormat="1" applyFont="1" applyFill="1" applyBorder="1" applyAlignment="1">
      <alignment vertical="center"/>
    </xf>
    <xf numFmtId="176" fontId="33" fillId="0" borderId="60" xfId="38" applyNumberFormat="1" applyFont="1" applyFill="1" applyBorder="1" applyAlignment="1">
      <alignment vertical="center"/>
    </xf>
    <xf numFmtId="176" fontId="33" fillId="0" borderId="16" xfId="38" applyNumberFormat="1" applyFont="1" applyFill="1" applyBorder="1" applyAlignment="1">
      <alignment vertical="center"/>
    </xf>
    <xf numFmtId="176" fontId="33" fillId="0" borderId="17" xfId="38" applyNumberFormat="1" applyFont="1" applyFill="1" applyBorder="1" applyAlignment="1">
      <alignment vertical="center"/>
    </xf>
    <xf numFmtId="9" fontId="33" fillId="25" borderId="15" xfId="38" applyNumberFormat="1" applyFont="1" applyFill="1" applyBorder="1" applyAlignment="1">
      <alignment vertical="center"/>
    </xf>
    <xf numFmtId="41" fontId="37" fillId="26" borderId="63" xfId="38" applyFont="1" applyFill="1" applyBorder="1" applyAlignment="1">
      <alignment vertical="center"/>
    </xf>
    <xf numFmtId="41" fontId="37" fillId="26" borderId="14" xfId="38" applyFont="1" applyFill="1" applyBorder="1" applyAlignment="1">
      <alignment vertical="center"/>
    </xf>
    <xf numFmtId="0" fontId="33" fillId="0" borderId="15" xfId="0" applyFont="1" applyBorder="1" applyAlignment="1">
      <alignment vertical="center" shrinkToFit="1"/>
    </xf>
    <xf numFmtId="41" fontId="30" fillId="25" borderId="48" xfId="38" applyFont="1" applyFill="1" applyBorder="1" applyAlignment="1">
      <alignment horizontal="right" vertical="center"/>
    </xf>
    <xf numFmtId="176" fontId="30" fillId="0" borderId="23" xfId="38" applyNumberFormat="1" applyFont="1" applyFill="1" applyBorder="1" applyAlignment="1">
      <alignment horizontal="right" vertical="center"/>
    </xf>
    <xf numFmtId="0" fontId="30" fillId="25" borderId="13" xfId="0" applyFont="1" applyFill="1" applyBorder="1" applyAlignment="1">
      <alignment horizontal="left" vertical="center" wrapText="1"/>
    </xf>
    <xf numFmtId="41" fontId="30" fillId="25" borderId="18" xfId="38" applyFont="1" applyFill="1" applyBorder="1" applyAlignment="1">
      <alignment horizontal="left" vertical="center"/>
    </xf>
    <xf numFmtId="41" fontId="30" fillId="28" borderId="25" xfId="38" applyFont="1" applyFill="1" applyBorder="1" applyAlignment="1">
      <alignment horizontal="center" vertical="center"/>
    </xf>
    <xf numFmtId="41" fontId="30" fillId="28" borderId="16" xfId="38" applyFont="1" applyFill="1" applyBorder="1" applyAlignment="1">
      <alignment horizontal="right" vertical="center"/>
    </xf>
    <xf numFmtId="0" fontId="30" fillId="24" borderId="17" xfId="0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left" vertical="center"/>
    </xf>
    <xf numFmtId="0" fontId="30" fillId="24" borderId="17" xfId="0" applyFont="1" applyFill="1" applyBorder="1" applyAlignment="1">
      <alignment horizontal="left" vertical="center"/>
    </xf>
    <xf numFmtId="0" fontId="0" fillId="0" borderId="17" xfId="0" applyBorder="1"/>
    <xf numFmtId="0" fontId="0" fillId="0" borderId="62" xfId="0" applyBorder="1"/>
    <xf numFmtId="9" fontId="38" fillId="0" borderId="16" xfId="38" applyNumberFormat="1" applyFont="1" applyBorder="1" applyAlignment="1">
      <alignment horizontal="right" vertical="center"/>
    </xf>
    <xf numFmtId="41" fontId="31" fillId="24" borderId="52" xfId="38" applyFont="1" applyFill="1" applyBorder="1" applyAlignment="1">
      <alignment vertical="center"/>
    </xf>
    <xf numFmtId="0" fontId="39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0" fontId="42" fillId="29" borderId="14" xfId="0" applyFont="1" applyFill="1" applyBorder="1" applyAlignment="1">
      <alignment horizontal="center" vertical="center"/>
    </xf>
    <xf numFmtId="41" fontId="42" fillId="30" borderId="14" xfId="0" applyNumberFormat="1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27" borderId="14" xfId="0" applyFont="1" applyFill="1" applyBorder="1" applyAlignment="1">
      <alignment vertical="center"/>
    </xf>
    <xf numFmtId="41" fontId="42" fillId="27" borderId="14" xfId="38" applyFont="1" applyFill="1" applyBorder="1" applyAlignment="1">
      <alignment vertical="center"/>
    </xf>
    <xf numFmtId="0" fontId="41" fillId="0" borderId="13" xfId="0" applyFont="1" applyBorder="1" applyAlignment="1">
      <alignment vertical="center"/>
    </xf>
    <xf numFmtId="0" fontId="41" fillId="0" borderId="14" xfId="0" applyFont="1" applyBorder="1" applyAlignment="1">
      <alignment horizontal="right" vertical="center"/>
    </xf>
    <xf numFmtId="41" fontId="41" fillId="0" borderId="14" xfId="38" applyFont="1" applyBorder="1" applyAlignment="1">
      <alignment vertical="center"/>
    </xf>
    <xf numFmtId="0" fontId="41" fillId="0" borderId="14" xfId="0" applyFont="1" applyBorder="1" applyAlignment="1">
      <alignment vertical="center"/>
    </xf>
    <xf numFmtId="0" fontId="41" fillId="0" borderId="11" xfId="0" applyFont="1" applyBorder="1" applyAlignment="1">
      <alignment vertical="center"/>
    </xf>
    <xf numFmtId="0" fontId="41" fillId="0" borderId="17" xfId="0" applyFont="1" applyBorder="1" applyAlignment="1">
      <alignment vertical="center"/>
    </xf>
    <xf numFmtId="41" fontId="42" fillId="27" borderId="14" xfId="0" applyNumberFormat="1" applyFont="1" applyFill="1" applyBorder="1" applyAlignment="1">
      <alignment vertical="center"/>
    </xf>
    <xf numFmtId="41" fontId="41" fillId="0" borderId="14" xfId="0" applyNumberFormat="1" applyFont="1" applyBorder="1" applyAlignment="1">
      <alignment vertical="center"/>
    </xf>
    <xf numFmtId="0" fontId="42" fillId="0" borderId="13" xfId="0" applyFont="1" applyFill="1" applyBorder="1" applyAlignment="1">
      <alignment vertical="center"/>
    </xf>
    <xf numFmtId="0" fontId="41" fillId="0" borderId="14" xfId="0" applyFont="1" applyFill="1" applyBorder="1" applyAlignment="1">
      <alignment horizontal="right" vertical="center"/>
    </xf>
    <xf numFmtId="41" fontId="41" fillId="0" borderId="14" xfId="38" applyFont="1" applyFill="1" applyBorder="1" applyAlignment="1">
      <alignment vertical="center"/>
    </xf>
    <xf numFmtId="41" fontId="42" fillId="0" borderId="14" xfId="38" applyFont="1" applyFill="1" applyBorder="1" applyAlignment="1">
      <alignment vertical="center"/>
    </xf>
    <xf numFmtId="0" fontId="42" fillId="0" borderId="11" xfId="0" applyFont="1" applyFill="1" applyBorder="1" applyAlignment="1">
      <alignment vertical="center"/>
    </xf>
    <xf numFmtId="0" fontId="42" fillId="0" borderId="17" xfId="0" applyFont="1" applyFill="1" applyBorder="1" applyAlignment="1">
      <alignment vertical="center"/>
    </xf>
    <xf numFmtId="41" fontId="30" fillId="24" borderId="39" xfId="38" applyFont="1" applyFill="1" applyBorder="1" applyAlignment="1">
      <alignment horizontal="left" vertical="center" wrapText="1"/>
    </xf>
    <xf numFmtId="9" fontId="30" fillId="24" borderId="17" xfId="38" applyNumberFormat="1" applyFont="1" applyFill="1" applyBorder="1" applyAlignment="1">
      <alignment horizontal="center" vertical="center"/>
    </xf>
    <xf numFmtId="41" fontId="30" fillId="24" borderId="24" xfId="38" applyFont="1" applyFill="1" applyBorder="1" applyAlignment="1">
      <alignment horizontal="left" vertical="center" wrapText="1"/>
    </xf>
    <xf numFmtId="41" fontId="21" fillId="25" borderId="25" xfId="38" applyFont="1" applyFill="1" applyBorder="1" applyAlignment="1">
      <alignment horizontal="right" vertical="center"/>
    </xf>
    <xf numFmtId="0" fontId="30" fillId="0" borderId="13" xfId="0" applyFont="1" applyFill="1" applyBorder="1" applyAlignment="1">
      <alignment vertical="center"/>
    </xf>
    <xf numFmtId="0" fontId="30" fillId="0" borderId="11" xfId="0" applyFont="1" applyFill="1" applyBorder="1" applyAlignment="1">
      <alignment vertical="center"/>
    </xf>
    <xf numFmtId="0" fontId="30" fillId="0" borderId="17" xfId="0" applyFont="1" applyFill="1" applyBorder="1" applyAlignment="1">
      <alignment vertical="center"/>
    </xf>
    <xf numFmtId="41" fontId="30" fillId="0" borderId="42" xfId="38" applyNumberFormat="1" applyFont="1" applyFill="1" applyBorder="1" applyAlignment="1">
      <alignment vertical="center"/>
    </xf>
    <xf numFmtId="41" fontId="30" fillId="0" borderId="41" xfId="38" applyFont="1" applyFill="1" applyBorder="1" applyAlignment="1">
      <alignment vertical="center"/>
    </xf>
    <xf numFmtId="9" fontId="30" fillId="0" borderId="13" xfId="38" applyNumberFormat="1" applyFont="1" applyFill="1" applyBorder="1" applyAlignment="1">
      <alignment vertical="center"/>
    </xf>
    <xf numFmtId="41" fontId="30" fillId="0" borderId="44" xfId="38" applyNumberFormat="1" applyFont="1" applyFill="1" applyBorder="1" applyAlignment="1">
      <alignment vertical="center"/>
    </xf>
    <xf numFmtId="41" fontId="30" fillId="0" borderId="43" xfId="38" applyFont="1" applyFill="1" applyBorder="1" applyAlignment="1">
      <alignment vertical="center"/>
    </xf>
    <xf numFmtId="9" fontId="30" fillId="0" borderId="11" xfId="38" applyNumberFormat="1" applyFont="1" applyFill="1" applyBorder="1" applyAlignment="1">
      <alignment vertical="center"/>
    </xf>
    <xf numFmtId="41" fontId="30" fillId="0" borderId="46" xfId="38" applyNumberFormat="1" applyFont="1" applyFill="1" applyBorder="1" applyAlignment="1">
      <alignment vertical="center"/>
    </xf>
    <xf numFmtId="41" fontId="30" fillId="0" borderId="45" xfId="38" applyFont="1" applyFill="1" applyBorder="1" applyAlignment="1">
      <alignment vertical="center"/>
    </xf>
    <xf numFmtId="9" fontId="30" fillId="0" borderId="17" xfId="38" applyNumberFormat="1" applyFont="1" applyFill="1" applyBorder="1" applyAlignment="1">
      <alignment vertical="center"/>
    </xf>
    <xf numFmtId="41" fontId="30" fillId="0" borderId="16" xfId="38" applyFont="1" applyFill="1" applyBorder="1" applyAlignment="1">
      <alignment horizontal="center" vertical="center"/>
    </xf>
    <xf numFmtId="179" fontId="30" fillId="0" borderId="17" xfId="38" applyNumberFormat="1" applyFont="1" applyFill="1" applyBorder="1" applyAlignment="1">
      <alignment horizontal="right" vertical="center"/>
    </xf>
    <xf numFmtId="180" fontId="30" fillId="24" borderId="25" xfId="38" quotePrefix="1" applyNumberFormat="1" applyFont="1" applyFill="1" applyBorder="1" applyAlignment="1">
      <alignment horizontal="center" vertical="center"/>
    </xf>
    <xf numFmtId="182" fontId="30" fillId="24" borderId="25" xfId="38" applyNumberFormat="1" applyFont="1" applyFill="1" applyBorder="1" applyAlignment="1">
      <alignment horizontal="center" vertical="center"/>
    </xf>
    <xf numFmtId="0" fontId="30" fillId="0" borderId="39" xfId="0" applyFont="1" applyFill="1" applyBorder="1" applyAlignment="1">
      <alignment horizontal="center" vertical="center"/>
    </xf>
    <xf numFmtId="41" fontId="30" fillId="0" borderId="17" xfId="38" applyFont="1" applyFill="1" applyBorder="1" applyAlignment="1">
      <alignment horizontal="center" vertical="center"/>
    </xf>
    <xf numFmtId="41" fontId="30" fillId="25" borderId="37" xfId="38" quotePrefix="1" applyFont="1" applyFill="1" applyBorder="1" applyAlignment="1">
      <alignment horizontal="right" vertical="center"/>
    </xf>
    <xf numFmtId="0" fontId="30" fillId="25" borderId="37" xfId="0" applyFont="1" applyFill="1" applyBorder="1" applyAlignment="1">
      <alignment horizontal="center" vertical="center"/>
    </xf>
    <xf numFmtId="41" fontId="30" fillId="25" borderId="38" xfId="38" applyFont="1" applyFill="1" applyBorder="1" applyAlignment="1">
      <alignment horizontal="right" vertical="center"/>
    </xf>
    <xf numFmtId="0" fontId="30" fillId="25" borderId="16" xfId="0" applyFont="1" applyFill="1" applyBorder="1" applyAlignment="1">
      <alignment horizontal="center" vertical="center"/>
    </xf>
    <xf numFmtId="179" fontId="30" fillId="25" borderId="39" xfId="0" applyNumberFormat="1" applyFont="1" applyFill="1" applyBorder="1" applyAlignment="1">
      <alignment horizontal="right" vertical="center"/>
    </xf>
    <xf numFmtId="0" fontId="30" fillId="25" borderId="39" xfId="0" applyFont="1" applyFill="1" applyBorder="1" applyAlignment="1">
      <alignment horizontal="center" vertical="center"/>
    </xf>
    <xf numFmtId="0" fontId="30" fillId="25" borderId="50" xfId="0" applyFont="1" applyFill="1" applyBorder="1" applyAlignment="1">
      <alignment vertical="center"/>
    </xf>
    <xf numFmtId="176" fontId="30" fillId="25" borderId="16" xfId="38" applyNumberFormat="1" applyFont="1" applyFill="1" applyBorder="1" applyAlignment="1">
      <alignment horizontal="right" vertical="center"/>
    </xf>
    <xf numFmtId="41" fontId="30" fillId="25" borderId="25" xfId="38" applyFont="1" applyFill="1" applyBorder="1" applyAlignment="1">
      <alignment vertical="center"/>
    </xf>
    <xf numFmtId="41" fontId="30" fillId="25" borderId="25" xfId="38" applyNumberFormat="1" applyFont="1" applyFill="1" applyBorder="1" applyAlignment="1">
      <alignment vertical="center"/>
    </xf>
    <xf numFmtId="41" fontId="30" fillId="25" borderId="16" xfId="38" applyNumberFormat="1" applyFont="1" applyFill="1" applyBorder="1" applyAlignment="1">
      <alignment horizontal="right" vertical="center"/>
    </xf>
    <xf numFmtId="9" fontId="42" fillId="30" borderId="14" xfId="0" applyNumberFormat="1" applyFont="1" applyFill="1" applyBorder="1" applyAlignment="1">
      <alignment vertical="center"/>
    </xf>
    <xf numFmtId="9" fontId="42" fillId="27" borderId="14" xfId="0" applyNumberFormat="1" applyFont="1" applyFill="1" applyBorder="1" applyAlignment="1">
      <alignment vertical="center"/>
    </xf>
    <xf numFmtId="9" fontId="41" fillId="25" borderId="14" xfId="0" applyNumberFormat="1" applyFont="1" applyFill="1" applyBorder="1" applyAlignment="1">
      <alignment vertical="center"/>
    </xf>
    <xf numFmtId="180" fontId="41" fillId="25" borderId="14" xfId="0" applyNumberFormat="1" applyFont="1" applyFill="1" applyBorder="1" applyAlignment="1">
      <alignment vertical="center"/>
    </xf>
    <xf numFmtId="9" fontId="30" fillId="0" borderId="13" xfId="38" applyNumberFormat="1" applyFont="1" applyFill="1" applyBorder="1" applyAlignment="1">
      <alignment horizontal="center" vertical="center"/>
    </xf>
    <xf numFmtId="41" fontId="30" fillId="0" borderId="49" xfId="38" applyFont="1" applyFill="1" applyBorder="1" applyAlignment="1">
      <alignment vertical="center"/>
    </xf>
    <xf numFmtId="41" fontId="28" fillId="28" borderId="10" xfId="38" applyFont="1" applyFill="1" applyBorder="1" applyAlignment="1">
      <alignment horizontal="center" vertical="center" shrinkToFit="1"/>
    </xf>
    <xf numFmtId="38" fontId="28" fillId="28" borderId="51" xfId="0" applyNumberFormat="1" applyFont="1" applyFill="1" applyBorder="1" applyAlignment="1">
      <alignment horizontal="center" vertical="center" wrapText="1"/>
    </xf>
    <xf numFmtId="176" fontId="28" fillId="28" borderId="20" xfId="0" applyNumberFormat="1" applyFont="1" applyFill="1" applyBorder="1" applyAlignment="1">
      <alignment horizontal="center" vertical="center" wrapText="1"/>
    </xf>
    <xf numFmtId="0" fontId="28" fillId="28" borderId="10" xfId="0" applyFont="1" applyFill="1" applyBorder="1" applyAlignment="1">
      <alignment horizontal="center" vertical="center" wrapText="1"/>
    </xf>
    <xf numFmtId="0" fontId="25" fillId="24" borderId="14" xfId="0" applyFont="1" applyFill="1" applyBorder="1" applyAlignment="1">
      <alignment horizontal="center" vertical="center"/>
    </xf>
    <xf numFmtId="0" fontId="25" fillId="24" borderId="14" xfId="0" applyFont="1" applyFill="1" applyBorder="1" applyAlignment="1">
      <alignment horizontal="left" vertical="center"/>
    </xf>
    <xf numFmtId="0" fontId="25" fillId="24" borderId="13" xfId="0" applyFont="1" applyFill="1" applyBorder="1" applyAlignment="1">
      <alignment horizontal="left" vertical="center"/>
    </xf>
    <xf numFmtId="41" fontId="25" fillId="24" borderId="13" xfId="38" applyFont="1" applyFill="1" applyBorder="1" applyAlignment="1">
      <alignment horizontal="left" vertical="center" shrinkToFit="1"/>
    </xf>
    <xf numFmtId="41" fontId="25" fillId="24" borderId="52" xfId="38" applyFont="1" applyFill="1" applyBorder="1" applyAlignment="1">
      <alignment horizontal="left" vertical="center"/>
    </xf>
    <xf numFmtId="41" fontId="25" fillId="24" borderId="48" xfId="38" applyFont="1" applyFill="1" applyBorder="1" applyAlignment="1">
      <alignment horizontal="left" vertical="center"/>
    </xf>
    <xf numFmtId="41" fontId="21" fillId="24" borderId="12" xfId="38" applyFont="1" applyFill="1" applyBorder="1" applyAlignment="1">
      <alignment horizontal="center" vertical="center" shrinkToFit="1"/>
    </xf>
    <xf numFmtId="9" fontId="21" fillId="24" borderId="13" xfId="31" applyFont="1" applyFill="1" applyBorder="1" applyAlignment="1">
      <alignment horizontal="center" vertical="center"/>
    </xf>
    <xf numFmtId="41" fontId="25" fillId="24" borderId="10" xfId="38" applyFont="1" applyFill="1" applyBorder="1" applyAlignment="1">
      <alignment vertical="center"/>
    </xf>
    <xf numFmtId="41" fontId="25" fillId="24" borderId="12" xfId="38" applyFont="1" applyFill="1" applyBorder="1" applyAlignment="1">
      <alignment horizontal="right" vertical="center"/>
    </xf>
    <xf numFmtId="41" fontId="25" fillId="24" borderId="12" xfId="38" applyFont="1" applyFill="1" applyBorder="1" applyAlignment="1">
      <alignment vertical="center"/>
    </xf>
    <xf numFmtId="41" fontId="25" fillId="24" borderId="12" xfId="38" applyFont="1" applyFill="1" applyBorder="1" applyAlignment="1">
      <alignment horizontal="center" vertical="center" shrinkToFit="1"/>
    </xf>
    <xf numFmtId="41" fontId="21" fillId="25" borderId="22" xfId="38" quotePrefix="1" applyFont="1" applyFill="1" applyBorder="1" applyAlignment="1">
      <alignment horizontal="center" vertical="center"/>
    </xf>
    <xf numFmtId="41" fontId="25" fillId="24" borderId="20" xfId="38" applyFont="1" applyFill="1" applyBorder="1" applyAlignment="1">
      <alignment vertical="center"/>
    </xf>
    <xf numFmtId="0" fontId="21" fillId="28" borderId="14" xfId="0" applyFont="1" applyFill="1" applyBorder="1" applyAlignment="1">
      <alignment horizontal="left" vertical="center"/>
    </xf>
    <xf numFmtId="41" fontId="21" fillId="28" borderId="14" xfId="38" applyFont="1" applyFill="1" applyBorder="1" applyAlignment="1">
      <alignment horizontal="left" vertical="center" shrinkToFit="1"/>
    </xf>
    <xf numFmtId="41" fontId="21" fillId="28" borderId="40" xfId="38" applyFont="1" applyFill="1" applyBorder="1" applyAlignment="1">
      <alignment horizontal="left" vertical="center"/>
    </xf>
    <xf numFmtId="41" fontId="21" fillId="28" borderId="48" xfId="38" applyFont="1" applyFill="1" applyBorder="1" applyAlignment="1">
      <alignment horizontal="left" vertical="center"/>
    </xf>
    <xf numFmtId="41" fontId="21" fillId="28" borderId="12" xfId="38" applyFont="1" applyFill="1" applyBorder="1" applyAlignment="1">
      <alignment horizontal="center" vertical="center" shrinkToFit="1"/>
    </xf>
    <xf numFmtId="9" fontId="21" fillId="28" borderId="13" xfId="31" applyFont="1" applyFill="1" applyBorder="1" applyAlignment="1">
      <alignment horizontal="center" vertical="center"/>
    </xf>
    <xf numFmtId="41" fontId="21" fillId="28" borderId="10" xfId="38" applyFont="1" applyFill="1" applyBorder="1" applyAlignment="1">
      <alignment vertical="center"/>
    </xf>
    <xf numFmtId="41" fontId="21" fillId="28" borderId="12" xfId="38" applyFont="1" applyFill="1" applyBorder="1" applyAlignment="1">
      <alignment horizontal="right" vertical="center"/>
    </xf>
    <xf numFmtId="41" fontId="21" fillId="28" borderId="12" xfId="38" applyFont="1" applyFill="1" applyBorder="1" applyAlignment="1">
      <alignment vertical="center"/>
    </xf>
    <xf numFmtId="41" fontId="21" fillId="28" borderId="22" xfId="38" quotePrefix="1" applyFont="1" applyFill="1" applyBorder="1" applyAlignment="1">
      <alignment horizontal="center" vertical="center"/>
    </xf>
    <xf numFmtId="41" fontId="21" fillId="28" borderId="20" xfId="38" applyFont="1" applyFill="1" applyBorder="1" applyAlignment="1">
      <alignment vertical="center"/>
    </xf>
    <xf numFmtId="0" fontId="21" fillId="25" borderId="13" xfId="0" applyFont="1" applyFill="1" applyBorder="1" applyAlignment="1">
      <alignment horizontal="left" vertical="center"/>
    </xf>
    <xf numFmtId="0" fontId="21" fillId="25" borderId="14" xfId="0" applyFont="1" applyFill="1" applyBorder="1" applyAlignment="1">
      <alignment horizontal="left" vertical="center"/>
    </xf>
    <xf numFmtId="41" fontId="21" fillId="25" borderId="14" xfId="38" applyFont="1" applyFill="1" applyBorder="1" applyAlignment="1">
      <alignment horizontal="left" vertical="center" shrinkToFit="1"/>
    </xf>
    <xf numFmtId="41" fontId="21" fillId="25" borderId="53" xfId="38" applyFont="1" applyFill="1" applyBorder="1" applyAlignment="1">
      <alignment horizontal="left" vertical="center"/>
    </xf>
    <xf numFmtId="41" fontId="21" fillId="25" borderId="49" xfId="38" applyFont="1" applyFill="1" applyBorder="1" applyAlignment="1">
      <alignment horizontal="left" vertical="center"/>
    </xf>
    <xf numFmtId="41" fontId="21" fillId="25" borderId="10" xfId="38" applyFont="1" applyFill="1" applyBorder="1" applyAlignment="1">
      <alignment vertical="center"/>
    </xf>
    <xf numFmtId="41" fontId="21" fillId="25" borderId="12" xfId="38" applyFont="1" applyFill="1" applyBorder="1" applyAlignment="1">
      <alignment horizontal="right" vertical="center"/>
    </xf>
    <xf numFmtId="41" fontId="21" fillId="25" borderId="12" xfId="38" applyFont="1" applyFill="1" applyBorder="1" applyAlignment="1">
      <alignment vertical="center"/>
    </xf>
    <xf numFmtId="41" fontId="21" fillId="25" borderId="12" xfId="38" applyFont="1" applyFill="1" applyBorder="1" applyAlignment="1">
      <alignment horizontal="center" vertical="center" shrinkToFit="1"/>
    </xf>
    <xf numFmtId="41" fontId="21" fillId="25" borderId="12" xfId="38" applyFont="1" applyFill="1" applyBorder="1" applyAlignment="1">
      <alignment horizontal="center" vertical="center"/>
    </xf>
    <xf numFmtId="41" fontId="21" fillId="25" borderId="20" xfId="38" applyFont="1" applyFill="1" applyBorder="1" applyAlignment="1">
      <alignment vertical="center"/>
    </xf>
    <xf numFmtId="0" fontId="21" fillId="25" borderId="11" xfId="0" applyFont="1" applyFill="1" applyBorder="1" applyAlignment="1">
      <alignment horizontal="left" vertical="center"/>
    </xf>
    <xf numFmtId="41" fontId="21" fillId="25" borderId="10" xfId="38" applyFont="1" applyFill="1" applyBorder="1" applyAlignment="1">
      <alignment horizontal="left" vertical="center" shrinkToFit="1"/>
    </xf>
    <xf numFmtId="41" fontId="21" fillId="25" borderId="10" xfId="38" applyFont="1" applyFill="1" applyBorder="1" applyAlignment="1">
      <alignment horizontal="right" vertical="center"/>
    </xf>
    <xf numFmtId="41" fontId="21" fillId="25" borderId="48" xfId="38" applyFont="1" applyFill="1" applyBorder="1" applyAlignment="1">
      <alignment horizontal="right" vertical="center"/>
    </xf>
    <xf numFmtId="41" fontId="21" fillId="25" borderId="24" xfId="38" applyFont="1" applyFill="1" applyBorder="1" applyAlignment="1">
      <alignment vertical="center"/>
    </xf>
    <xf numFmtId="41" fontId="21" fillId="25" borderId="22" xfId="38" applyFont="1" applyFill="1" applyBorder="1" applyAlignment="1">
      <alignment horizontal="right" vertical="center"/>
    </xf>
    <xf numFmtId="41" fontId="21" fillId="25" borderId="22" xfId="38" quotePrefix="1" applyFont="1" applyFill="1" applyBorder="1" applyAlignment="1">
      <alignment vertical="center"/>
    </xf>
    <xf numFmtId="41" fontId="21" fillId="25" borderId="22" xfId="38" applyFont="1" applyFill="1" applyBorder="1" applyAlignment="1">
      <alignment vertical="center"/>
    </xf>
    <xf numFmtId="41" fontId="21" fillId="25" borderId="22" xfId="38" applyFont="1" applyFill="1" applyBorder="1" applyAlignment="1">
      <alignment horizontal="center" vertical="center" shrinkToFit="1"/>
    </xf>
    <xf numFmtId="41" fontId="21" fillId="25" borderId="23" xfId="38" applyFont="1" applyFill="1" applyBorder="1" applyAlignment="1">
      <alignment vertical="center"/>
    </xf>
    <xf numFmtId="41" fontId="21" fillId="25" borderId="18" xfId="38" applyFont="1" applyFill="1" applyBorder="1" applyAlignment="1">
      <alignment horizontal="left" vertical="center" shrinkToFit="1"/>
    </xf>
    <xf numFmtId="41" fontId="21" fillId="25" borderId="18" xfId="38" applyFont="1" applyFill="1" applyBorder="1" applyAlignment="1">
      <alignment horizontal="right" vertical="center"/>
    </xf>
    <xf numFmtId="41" fontId="21" fillId="25" borderId="47" xfId="38" applyFont="1" applyFill="1" applyBorder="1" applyAlignment="1">
      <alignment horizontal="right" vertical="center"/>
    </xf>
    <xf numFmtId="41" fontId="21" fillId="25" borderId="26" xfId="38" applyFont="1" applyFill="1" applyBorder="1" applyAlignment="1">
      <alignment vertical="center"/>
    </xf>
    <xf numFmtId="41" fontId="21" fillId="25" borderId="19" xfId="38" applyFont="1" applyFill="1" applyBorder="1" applyAlignment="1">
      <alignment horizontal="right" vertical="center"/>
    </xf>
    <xf numFmtId="41" fontId="21" fillId="25" borderId="19" xfId="38" quotePrefix="1" applyFont="1" applyFill="1" applyBorder="1" applyAlignment="1">
      <alignment vertical="center"/>
    </xf>
    <xf numFmtId="41" fontId="21" fillId="25" borderId="19" xfId="38" applyFont="1" applyFill="1" applyBorder="1" applyAlignment="1">
      <alignment vertical="center"/>
    </xf>
    <xf numFmtId="41" fontId="21" fillId="25" borderId="28" xfId="38" applyFont="1" applyFill="1" applyBorder="1" applyAlignment="1">
      <alignment vertical="center"/>
    </xf>
    <xf numFmtId="41" fontId="21" fillId="25" borderId="29" xfId="38" applyFont="1" applyFill="1" applyBorder="1" applyAlignment="1">
      <alignment horizontal="right" vertical="center"/>
    </xf>
    <xf numFmtId="41" fontId="21" fillId="25" borderId="29" xfId="38" quotePrefix="1" applyFont="1" applyFill="1" applyBorder="1" applyAlignment="1">
      <alignment vertical="center"/>
    </xf>
    <xf numFmtId="41" fontId="21" fillId="25" borderId="29" xfId="38" applyFont="1" applyFill="1" applyBorder="1" applyAlignment="1">
      <alignment vertical="center"/>
    </xf>
    <xf numFmtId="41" fontId="21" fillId="25" borderId="29" xfId="38" applyFont="1" applyFill="1" applyBorder="1" applyAlignment="1">
      <alignment horizontal="left" vertical="center" shrinkToFit="1"/>
    </xf>
    <xf numFmtId="176" fontId="21" fillId="25" borderId="29" xfId="38" quotePrefix="1" applyNumberFormat="1" applyFont="1" applyFill="1" applyBorder="1" applyAlignment="1">
      <alignment horizontal="center" vertical="center"/>
    </xf>
    <xf numFmtId="41" fontId="21" fillId="25" borderId="30" xfId="38" applyFont="1" applyFill="1" applyBorder="1" applyAlignment="1">
      <alignment vertical="center"/>
    </xf>
    <xf numFmtId="41" fontId="21" fillId="25" borderId="29" xfId="38" applyFont="1" applyFill="1" applyBorder="1" applyAlignment="1">
      <alignment horizontal="center" vertical="center" shrinkToFit="1"/>
    </xf>
    <xf numFmtId="176" fontId="21" fillId="25" borderId="29" xfId="38" applyNumberFormat="1" applyFont="1" applyFill="1" applyBorder="1" applyAlignment="1">
      <alignment horizontal="center" vertical="center"/>
    </xf>
    <xf numFmtId="41" fontId="21" fillId="25" borderId="29" xfId="38" quotePrefix="1" applyFont="1" applyFill="1" applyBorder="1" applyAlignment="1">
      <alignment horizontal="center" vertical="center"/>
    </xf>
    <xf numFmtId="41" fontId="21" fillId="0" borderId="31" xfId="38" applyFont="1" applyFill="1" applyBorder="1" applyAlignment="1">
      <alignment vertical="center"/>
    </xf>
    <xf numFmtId="41" fontId="21" fillId="25" borderId="12" xfId="38" quotePrefix="1" applyFont="1" applyFill="1" applyBorder="1" applyAlignment="1">
      <alignment vertical="center"/>
    </xf>
    <xf numFmtId="41" fontId="21" fillId="25" borderId="12" xfId="38" quotePrefix="1" applyFont="1" applyFill="1" applyBorder="1" applyAlignment="1">
      <alignment horizontal="center" vertical="center"/>
    </xf>
    <xf numFmtId="41" fontId="21" fillId="25" borderId="19" xfId="38" applyFont="1" applyFill="1" applyBorder="1" applyAlignment="1">
      <alignment horizontal="center" vertical="center" shrinkToFit="1"/>
    </xf>
    <xf numFmtId="176" fontId="21" fillId="25" borderId="19" xfId="38" applyNumberFormat="1" applyFont="1" applyFill="1" applyBorder="1" applyAlignment="1">
      <alignment horizontal="center" vertical="center"/>
    </xf>
    <xf numFmtId="41" fontId="21" fillId="25" borderId="27" xfId="38" applyFont="1" applyFill="1" applyBorder="1" applyAlignment="1">
      <alignment vertical="center"/>
    </xf>
    <xf numFmtId="41" fontId="21" fillId="25" borderId="21" xfId="38" quotePrefix="1" applyFont="1" applyFill="1" applyBorder="1" applyAlignment="1">
      <alignment vertical="center"/>
    </xf>
    <xf numFmtId="41" fontId="21" fillId="25" borderId="32" xfId="38" applyFont="1" applyFill="1" applyBorder="1" applyAlignment="1">
      <alignment vertical="center"/>
    </xf>
    <xf numFmtId="41" fontId="21" fillId="28" borderId="52" xfId="38" applyFont="1" applyFill="1" applyBorder="1" applyAlignment="1">
      <alignment horizontal="left" vertical="center"/>
    </xf>
    <xf numFmtId="41" fontId="21" fillId="28" borderId="12" xfId="38" quotePrefix="1" applyFont="1" applyFill="1" applyBorder="1" applyAlignment="1">
      <alignment horizontal="center" vertical="center"/>
    </xf>
    <xf numFmtId="41" fontId="21" fillId="25" borderId="52" xfId="38" applyFont="1" applyFill="1" applyBorder="1" applyAlignment="1">
      <alignment horizontal="left" vertical="center"/>
    </xf>
    <xf numFmtId="41" fontId="21" fillId="25" borderId="48" xfId="38" applyFont="1" applyFill="1" applyBorder="1" applyAlignment="1">
      <alignment horizontal="left" vertical="center"/>
    </xf>
    <xf numFmtId="41" fontId="21" fillId="0" borderId="10" xfId="38" applyFont="1" applyFill="1" applyBorder="1" applyAlignment="1">
      <alignment vertical="center"/>
    </xf>
    <xf numFmtId="41" fontId="21" fillId="0" borderId="12" xfId="38" applyFont="1" applyFill="1" applyBorder="1" applyAlignment="1">
      <alignment horizontal="right" vertical="center"/>
    </xf>
    <xf numFmtId="41" fontId="21" fillId="0" borderId="12" xfId="38" quotePrefix="1" applyFont="1" applyFill="1" applyBorder="1" applyAlignment="1">
      <alignment vertical="center"/>
    </xf>
    <xf numFmtId="41" fontId="21" fillId="0" borderId="12" xfId="38" applyFont="1" applyFill="1" applyBorder="1" applyAlignment="1">
      <alignment vertical="center"/>
    </xf>
    <xf numFmtId="0" fontId="21" fillId="25" borderId="17" xfId="0" applyFont="1" applyFill="1" applyBorder="1" applyAlignment="1">
      <alignment horizontal="left" vertical="center"/>
    </xf>
    <xf numFmtId="9" fontId="21" fillId="24" borderId="14" xfId="31" applyFont="1" applyFill="1" applyBorder="1" applyAlignment="1">
      <alignment horizontal="center" vertical="center"/>
    </xf>
    <xf numFmtId="41" fontId="21" fillId="25" borderId="39" xfId="38" applyFont="1" applyFill="1" applyBorder="1" applyAlignment="1">
      <alignment horizontal="left" vertical="center" shrinkToFit="1"/>
    </xf>
    <xf numFmtId="41" fontId="21" fillId="25" borderId="39" xfId="38" applyFont="1" applyFill="1" applyBorder="1" applyAlignment="1">
      <alignment horizontal="right" vertical="center"/>
    </xf>
    <xf numFmtId="41" fontId="21" fillId="25" borderId="50" xfId="38" applyFont="1" applyFill="1" applyBorder="1" applyAlignment="1">
      <alignment horizontal="right" vertical="center"/>
    </xf>
    <xf numFmtId="41" fontId="21" fillId="24" borderId="25" xfId="38" applyFont="1" applyFill="1" applyBorder="1" applyAlignment="1">
      <alignment horizontal="center" vertical="center" shrinkToFit="1"/>
    </xf>
    <xf numFmtId="9" fontId="21" fillId="24" borderId="11" xfId="31" applyFont="1" applyFill="1" applyBorder="1" applyAlignment="1">
      <alignment horizontal="center" vertical="center"/>
    </xf>
    <xf numFmtId="41" fontId="21" fillId="25" borderId="39" xfId="38" applyFont="1" applyFill="1" applyBorder="1" applyAlignment="1">
      <alignment vertical="center"/>
    </xf>
    <xf numFmtId="41" fontId="21" fillId="25" borderId="25" xfId="38" quotePrefix="1" applyFont="1" applyFill="1" applyBorder="1" applyAlignment="1">
      <alignment vertical="center"/>
    </xf>
    <xf numFmtId="41" fontId="21" fillId="25" borderId="25" xfId="38" applyFont="1" applyFill="1" applyBorder="1" applyAlignment="1">
      <alignment vertical="center"/>
    </xf>
    <xf numFmtId="41" fontId="21" fillId="25" borderId="25" xfId="38" applyFont="1" applyFill="1" applyBorder="1" applyAlignment="1">
      <alignment horizontal="center" vertical="center" shrinkToFit="1"/>
    </xf>
    <xf numFmtId="41" fontId="21" fillId="25" borderId="25" xfId="38" applyFont="1" applyFill="1" applyBorder="1" applyAlignment="1">
      <alignment horizontal="center" vertical="center"/>
    </xf>
    <xf numFmtId="41" fontId="21" fillId="25" borderId="16" xfId="38" applyFont="1" applyFill="1" applyBorder="1" applyAlignment="1">
      <alignment vertical="center"/>
    </xf>
    <xf numFmtId="41" fontId="21" fillId="25" borderId="34" xfId="38" quotePrefix="1" applyFont="1" applyFill="1" applyBorder="1" applyAlignment="1">
      <alignment vertical="center"/>
    </xf>
    <xf numFmtId="41" fontId="21" fillId="25" borderId="12" xfId="38" applyFont="1" applyFill="1" applyBorder="1" applyAlignment="1">
      <alignment horizontal="left" vertical="center" shrinkToFit="1"/>
    </xf>
    <xf numFmtId="176" fontId="21" fillId="25" borderId="12" xfId="38" applyNumberFormat="1" applyFont="1" applyFill="1" applyBorder="1" applyAlignment="1">
      <alignment horizontal="center" vertical="center"/>
    </xf>
    <xf numFmtId="41" fontId="21" fillId="25" borderId="10" xfId="38" applyFont="1" applyFill="1" applyBorder="1" applyAlignment="1">
      <alignment horizontal="left" vertical="center"/>
    </xf>
    <xf numFmtId="176" fontId="21" fillId="25" borderId="12" xfId="38" quotePrefix="1" applyNumberFormat="1" applyFont="1" applyFill="1" applyBorder="1" applyAlignment="1">
      <alignment horizontal="center" vertical="center"/>
    </xf>
    <xf numFmtId="41" fontId="21" fillId="25" borderId="36" xfId="38" applyFont="1" applyFill="1" applyBorder="1" applyAlignment="1">
      <alignment horizontal="left" vertical="center"/>
    </xf>
    <xf numFmtId="41" fontId="21" fillId="25" borderId="37" xfId="38" applyFont="1" applyFill="1" applyBorder="1" applyAlignment="1">
      <alignment horizontal="right" vertical="center"/>
    </xf>
    <xf numFmtId="41" fontId="21" fillId="25" borderId="37" xfId="38" quotePrefix="1" applyFont="1" applyFill="1" applyBorder="1" applyAlignment="1">
      <alignment vertical="center"/>
    </xf>
    <xf numFmtId="41" fontId="21" fillId="25" borderId="37" xfId="38" applyFont="1" applyFill="1" applyBorder="1" applyAlignment="1">
      <alignment vertical="center"/>
    </xf>
    <xf numFmtId="41" fontId="21" fillId="25" borderId="37" xfId="38" applyFont="1" applyFill="1" applyBorder="1" applyAlignment="1">
      <alignment horizontal="left" vertical="center" shrinkToFit="1"/>
    </xf>
    <xf numFmtId="176" fontId="21" fillId="25" borderId="37" xfId="38" quotePrefix="1" applyNumberFormat="1" applyFont="1" applyFill="1" applyBorder="1" applyAlignment="1">
      <alignment horizontal="center" vertical="center"/>
    </xf>
    <xf numFmtId="0" fontId="21" fillId="28" borderId="14" xfId="0" applyFont="1" applyFill="1" applyBorder="1" applyAlignment="1">
      <alignment horizontal="center" vertical="center"/>
    </xf>
    <xf numFmtId="0" fontId="21" fillId="28" borderId="10" xfId="0" applyFont="1" applyFill="1" applyBorder="1" applyAlignment="1">
      <alignment horizontal="center" vertical="center" shrinkToFit="1"/>
    </xf>
    <xf numFmtId="41" fontId="21" fillId="28" borderId="10" xfId="38" applyFont="1" applyFill="1" applyBorder="1" applyAlignment="1">
      <alignment horizontal="center" vertical="center"/>
    </xf>
    <xf numFmtId="41" fontId="21" fillId="28" borderId="48" xfId="38" applyFont="1" applyFill="1" applyBorder="1" applyAlignment="1">
      <alignment horizontal="center" vertical="center"/>
    </xf>
    <xf numFmtId="0" fontId="21" fillId="25" borderId="13" xfId="0" applyFont="1" applyFill="1" applyBorder="1" applyAlignment="1">
      <alignment horizontal="center" vertical="center"/>
    </xf>
    <xf numFmtId="0" fontId="21" fillId="25" borderId="14" xfId="0" applyFont="1" applyFill="1" applyBorder="1" applyAlignment="1">
      <alignment horizontal="center" vertical="center"/>
    </xf>
    <xf numFmtId="0" fontId="21" fillId="25" borderId="10" xfId="0" applyFont="1" applyFill="1" applyBorder="1" applyAlignment="1">
      <alignment horizontal="center" vertical="center" shrinkToFit="1"/>
    </xf>
    <xf numFmtId="41" fontId="21" fillId="25" borderId="48" xfId="38" applyFont="1" applyFill="1" applyBorder="1" applyAlignment="1">
      <alignment horizontal="center" vertical="center"/>
    </xf>
    <xf numFmtId="0" fontId="21" fillId="25" borderId="11" xfId="0" applyFont="1" applyFill="1" applyBorder="1" applyAlignment="1">
      <alignment horizontal="center" vertical="center"/>
    </xf>
    <xf numFmtId="0" fontId="21" fillId="25" borderId="13" xfId="0" applyNumberFormat="1" applyFont="1" applyFill="1" applyBorder="1" applyAlignment="1">
      <alignment horizontal="center" vertical="center"/>
    </xf>
    <xf numFmtId="0" fontId="21" fillId="25" borderId="17" xfId="0" applyNumberFormat="1" applyFont="1" applyFill="1" applyBorder="1" applyAlignment="1">
      <alignment horizontal="center" vertical="center"/>
    </xf>
    <xf numFmtId="0" fontId="21" fillId="25" borderId="10" xfId="38" applyNumberFormat="1" applyFont="1" applyFill="1" applyBorder="1" applyAlignment="1">
      <alignment horizontal="center" vertical="center" shrinkToFit="1"/>
    </xf>
    <xf numFmtId="41" fontId="21" fillId="25" borderId="22" xfId="38" applyFont="1" applyFill="1" applyBorder="1" applyAlignment="1">
      <alignment vertical="center" shrinkToFit="1"/>
    </xf>
    <xf numFmtId="176" fontId="21" fillId="25" borderId="34" xfId="38" applyNumberFormat="1" applyFont="1" applyFill="1" applyBorder="1" applyAlignment="1">
      <alignment vertical="center" wrapText="1"/>
    </xf>
    <xf numFmtId="176" fontId="21" fillId="25" borderId="23" xfId="38" applyNumberFormat="1" applyFont="1" applyFill="1" applyBorder="1" applyAlignment="1">
      <alignment vertical="center"/>
    </xf>
    <xf numFmtId="0" fontId="21" fillId="25" borderId="11" xfId="0" applyNumberFormat="1" applyFont="1" applyFill="1" applyBorder="1" applyAlignment="1">
      <alignment horizontal="center" vertical="center"/>
    </xf>
    <xf numFmtId="0" fontId="21" fillId="25" borderId="18" xfId="38" applyNumberFormat="1" applyFont="1" applyFill="1" applyBorder="1" applyAlignment="1">
      <alignment horizontal="center" vertical="center" shrinkToFit="1"/>
    </xf>
    <xf numFmtId="41" fontId="21" fillId="25" borderId="47" xfId="38" applyFont="1" applyFill="1" applyBorder="1" applyAlignment="1">
      <alignment horizontal="center" vertical="center"/>
    </xf>
    <xf numFmtId="41" fontId="21" fillId="25" borderId="28" xfId="38" applyFont="1" applyFill="1" applyBorder="1" applyAlignment="1">
      <alignment horizontal="left" vertical="center"/>
    </xf>
    <xf numFmtId="41" fontId="21" fillId="25" borderId="29" xfId="38" applyFont="1" applyFill="1" applyBorder="1" applyAlignment="1">
      <alignment horizontal="left" vertical="center"/>
    </xf>
    <xf numFmtId="41" fontId="21" fillId="25" borderId="29" xfId="38" quotePrefix="1" applyFont="1" applyFill="1" applyBorder="1" applyAlignment="1">
      <alignment horizontal="left" vertical="center"/>
    </xf>
    <xf numFmtId="176" fontId="21" fillId="25" borderId="29" xfId="38" applyNumberFormat="1" applyFont="1" applyFill="1" applyBorder="1" applyAlignment="1">
      <alignment horizontal="left" vertical="center" wrapText="1"/>
    </xf>
    <xf numFmtId="176" fontId="21" fillId="25" borderId="30" xfId="38" applyNumberFormat="1" applyFont="1" applyFill="1" applyBorder="1" applyAlignment="1">
      <alignment horizontal="right" vertical="center"/>
    </xf>
    <xf numFmtId="41" fontId="21" fillId="25" borderId="37" xfId="38" quotePrefix="1" applyFont="1" applyFill="1" applyBorder="1" applyAlignment="1">
      <alignment horizontal="left" vertical="center"/>
    </xf>
    <xf numFmtId="41" fontId="21" fillId="25" borderId="37" xfId="38" applyFont="1" applyFill="1" applyBorder="1" applyAlignment="1">
      <alignment horizontal="left" vertical="center"/>
    </xf>
    <xf numFmtId="41" fontId="21" fillId="25" borderId="33" xfId="38" applyFont="1" applyFill="1" applyBorder="1" applyAlignment="1">
      <alignment vertical="center" wrapText="1"/>
    </xf>
    <xf numFmtId="176" fontId="21" fillId="25" borderId="30" xfId="38" applyNumberFormat="1" applyFont="1" applyFill="1" applyBorder="1" applyAlignment="1">
      <alignment vertical="center"/>
    </xf>
    <xf numFmtId="41" fontId="21" fillId="25" borderId="33" xfId="38" applyFont="1" applyFill="1" applyBorder="1" applyAlignment="1">
      <alignment vertical="center"/>
    </xf>
    <xf numFmtId="176" fontId="21" fillId="25" borderId="37" xfId="38" applyNumberFormat="1" applyFont="1" applyFill="1" applyBorder="1" applyAlignment="1">
      <alignment horizontal="left" vertical="center" wrapText="1"/>
    </xf>
    <xf numFmtId="0" fontId="21" fillId="28" borderId="14" xfId="0" applyFont="1" applyFill="1" applyBorder="1" applyAlignment="1">
      <alignment vertical="center"/>
    </xf>
    <xf numFmtId="41" fontId="21" fillId="28" borderId="14" xfId="38" applyFont="1" applyFill="1" applyBorder="1" applyAlignment="1">
      <alignment vertical="center" shrinkToFit="1"/>
    </xf>
    <xf numFmtId="41" fontId="21" fillId="28" borderId="52" xfId="38" applyFont="1" applyFill="1" applyBorder="1"/>
    <xf numFmtId="41" fontId="21" fillId="28" borderId="48" xfId="38" applyFont="1" applyFill="1" applyBorder="1"/>
    <xf numFmtId="0" fontId="21" fillId="28" borderId="10" xfId="0" applyFont="1" applyFill="1" applyBorder="1" applyAlignment="1">
      <alignment vertical="center"/>
    </xf>
    <xf numFmtId="41" fontId="21" fillId="28" borderId="12" xfId="38" applyFont="1" applyFill="1" applyBorder="1" applyAlignment="1">
      <alignment horizontal="right"/>
    </xf>
    <xf numFmtId="0" fontId="21" fillId="28" borderId="12" xfId="0" applyFont="1" applyFill="1" applyBorder="1"/>
    <xf numFmtId="41" fontId="21" fillId="28" borderId="12" xfId="38" applyFont="1" applyFill="1" applyBorder="1" applyAlignment="1">
      <alignment vertical="center" shrinkToFit="1"/>
    </xf>
    <xf numFmtId="176" fontId="21" fillId="28" borderId="21" xfId="38" applyNumberFormat="1" applyFont="1" applyFill="1" applyBorder="1" applyAlignment="1">
      <alignment vertical="center" wrapText="1"/>
    </xf>
    <xf numFmtId="176" fontId="21" fillId="28" borderId="20" xfId="38" applyNumberFormat="1" applyFont="1" applyFill="1" applyBorder="1" applyAlignment="1">
      <alignment vertical="center"/>
    </xf>
    <xf numFmtId="0" fontId="21" fillId="25" borderId="13" xfId="0" applyFont="1" applyFill="1" applyBorder="1" applyAlignment="1">
      <alignment vertical="center"/>
    </xf>
    <xf numFmtId="0" fontId="21" fillId="25" borderId="14" xfId="0" applyFont="1" applyFill="1" applyBorder="1" applyAlignment="1">
      <alignment vertical="center"/>
    </xf>
    <xf numFmtId="41" fontId="21" fillId="25" borderId="14" xfId="38" applyFont="1" applyFill="1" applyBorder="1" applyAlignment="1">
      <alignment vertical="center" shrinkToFit="1"/>
    </xf>
    <xf numFmtId="41" fontId="21" fillId="25" borderId="10" xfId="38" applyFont="1" applyFill="1" applyBorder="1"/>
    <xf numFmtId="41" fontId="21" fillId="25" borderId="48" xfId="38" applyFont="1" applyFill="1" applyBorder="1"/>
    <xf numFmtId="0" fontId="21" fillId="25" borderId="10" xfId="0" applyFont="1" applyFill="1" applyBorder="1" applyAlignment="1">
      <alignment vertical="center"/>
    </xf>
    <xf numFmtId="41" fontId="21" fillId="25" borderId="12" xfId="38" applyFont="1" applyFill="1" applyBorder="1" applyAlignment="1">
      <alignment horizontal="right"/>
    </xf>
    <xf numFmtId="0" fontId="21" fillId="25" borderId="12" xfId="0" applyFont="1" applyFill="1" applyBorder="1"/>
    <xf numFmtId="41" fontId="21" fillId="25" borderId="12" xfId="38" applyFont="1" applyFill="1" applyBorder="1" applyAlignment="1">
      <alignment vertical="center" shrinkToFit="1"/>
    </xf>
    <xf numFmtId="176" fontId="21" fillId="25" borderId="21" xfId="38" applyNumberFormat="1" applyFont="1" applyFill="1" applyBorder="1" applyAlignment="1">
      <alignment vertical="center" wrapText="1"/>
    </xf>
    <xf numFmtId="176" fontId="21" fillId="25" borderId="20" xfId="38" applyNumberFormat="1" applyFont="1" applyFill="1" applyBorder="1" applyAlignment="1">
      <alignment vertical="center"/>
    </xf>
    <xf numFmtId="0" fontId="21" fillId="25" borderId="11" xfId="0" applyFont="1" applyFill="1" applyBorder="1" applyAlignment="1">
      <alignment vertical="center"/>
    </xf>
    <xf numFmtId="41" fontId="21" fillId="25" borderId="10" xfId="38" applyFont="1" applyFill="1" applyBorder="1" applyAlignment="1">
      <alignment horizontal="right"/>
    </xf>
    <xf numFmtId="41" fontId="21" fillId="25" borderId="48" xfId="38" applyFont="1" applyFill="1" applyBorder="1" applyAlignment="1">
      <alignment horizontal="right"/>
    </xf>
    <xf numFmtId="0" fontId="21" fillId="25" borderId="12" xfId="0" applyFont="1" applyFill="1" applyBorder="1" applyAlignment="1">
      <alignment horizontal="center" shrinkToFit="1"/>
    </xf>
    <xf numFmtId="0" fontId="21" fillId="25" borderId="12" xfId="0" applyFont="1" applyFill="1" applyBorder="1" applyAlignment="1">
      <alignment horizontal="center"/>
    </xf>
    <xf numFmtId="41" fontId="21" fillId="28" borderId="10" xfId="38" applyFont="1" applyFill="1" applyBorder="1" applyAlignment="1">
      <alignment vertical="center" shrinkToFit="1"/>
    </xf>
    <xf numFmtId="41" fontId="21" fillId="28" borderId="10" xfId="38" applyFont="1" applyFill="1" applyBorder="1"/>
    <xf numFmtId="41" fontId="21" fillId="28" borderId="12" xfId="38" quotePrefix="1" applyFont="1" applyFill="1" applyBorder="1" applyAlignment="1">
      <alignment vertical="center"/>
    </xf>
    <xf numFmtId="41" fontId="21" fillId="25" borderId="52" xfId="38" applyFont="1" applyFill="1" applyBorder="1"/>
    <xf numFmtId="41" fontId="21" fillId="25" borderId="10" xfId="38" applyFont="1" applyFill="1" applyBorder="1" applyAlignment="1">
      <alignment vertical="center" shrinkToFit="1"/>
    </xf>
    <xf numFmtId="179" fontId="21" fillId="25" borderId="10" xfId="38" applyNumberFormat="1" applyFont="1" applyFill="1" applyBorder="1" applyAlignment="1">
      <alignment horizontal="right"/>
    </xf>
    <xf numFmtId="0" fontId="21" fillId="25" borderId="17" xfId="0" applyFont="1" applyFill="1" applyBorder="1" applyAlignment="1">
      <alignment vertical="center"/>
    </xf>
    <xf numFmtId="0" fontId="30" fillId="0" borderId="26" xfId="0" applyFont="1" applyFill="1" applyBorder="1" applyAlignment="1">
      <alignment horizontal="left" vertical="center"/>
    </xf>
    <xf numFmtId="41" fontId="30" fillId="0" borderId="19" xfId="38" applyFont="1" applyFill="1" applyBorder="1" applyAlignment="1">
      <alignment horizontal="right" vertical="center"/>
    </xf>
    <xf numFmtId="41" fontId="30" fillId="0" borderId="19" xfId="38" quotePrefix="1" applyFont="1" applyFill="1" applyBorder="1" applyAlignment="1">
      <alignment horizontal="center" vertical="center"/>
    </xf>
    <xf numFmtId="41" fontId="30" fillId="0" borderId="19" xfId="38" applyNumberFormat="1" applyFont="1" applyFill="1" applyBorder="1" applyAlignment="1">
      <alignment horizontal="center" vertical="center"/>
    </xf>
    <xf numFmtId="41" fontId="30" fillId="0" borderId="19" xfId="38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/>
    </xf>
    <xf numFmtId="176" fontId="30" fillId="0" borderId="19" xfId="38" quotePrefix="1" applyNumberFormat="1" applyFont="1" applyFill="1" applyBorder="1" applyAlignment="1">
      <alignment horizontal="center" vertical="center"/>
    </xf>
    <xf numFmtId="41" fontId="30" fillId="0" borderId="27" xfId="38" applyFont="1" applyFill="1" applyBorder="1" applyAlignment="1">
      <alignment horizontal="right" vertical="center"/>
    </xf>
    <xf numFmtId="176" fontId="30" fillId="0" borderId="22" xfId="38" quotePrefix="1" applyNumberFormat="1" applyFont="1" applyFill="1" applyBorder="1" applyAlignment="1">
      <alignment horizontal="center" vertical="center"/>
    </xf>
    <xf numFmtId="41" fontId="30" fillId="0" borderId="32" xfId="38" applyFont="1" applyFill="1" applyBorder="1" applyAlignment="1">
      <alignment horizontal="right" vertical="center"/>
    </xf>
    <xf numFmtId="0" fontId="30" fillId="28" borderId="14" xfId="0" applyFont="1" applyFill="1" applyBorder="1" applyAlignment="1">
      <alignment horizontal="left" vertical="center" wrapText="1"/>
    </xf>
    <xf numFmtId="41" fontId="30" fillId="28" borderId="10" xfId="38" applyFont="1" applyFill="1" applyBorder="1" applyAlignment="1">
      <alignment horizontal="right" vertical="center"/>
    </xf>
    <xf numFmtId="9" fontId="30" fillId="28" borderId="14" xfId="38" applyNumberFormat="1" applyFont="1" applyFill="1" applyBorder="1" applyAlignment="1">
      <alignment horizontal="center" vertical="center"/>
    </xf>
    <xf numFmtId="41" fontId="30" fillId="28" borderId="25" xfId="0" applyNumberFormat="1" applyFont="1" applyFill="1" applyBorder="1" applyAlignment="1">
      <alignment horizontal="right" vertical="center"/>
    </xf>
    <xf numFmtId="41" fontId="30" fillId="28" borderId="25" xfId="38" quotePrefix="1" applyNumberFormat="1" applyFont="1" applyFill="1" applyBorder="1" applyAlignment="1">
      <alignment horizontal="center" vertical="center"/>
    </xf>
    <xf numFmtId="0" fontId="30" fillId="28" borderId="25" xfId="0" applyFont="1" applyFill="1" applyBorder="1" applyAlignment="1">
      <alignment horizontal="center" vertical="center"/>
    </xf>
    <xf numFmtId="9" fontId="20" fillId="28" borderId="13" xfId="31" applyFont="1" applyFill="1" applyBorder="1" applyAlignment="1">
      <alignment horizontal="center" vertical="center"/>
    </xf>
    <xf numFmtId="0" fontId="46" fillId="0" borderId="0" xfId="0" applyFont="1"/>
    <xf numFmtId="0" fontId="48" fillId="0" borderId="66" xfId="0" applyFont="1" applyFill="1" applyBorder="1"/>
    <xf numFmtId="0" fontId="48" fillId="0" borderId="67" xfId="0" applyFont="1" applyFill="1" applyBorder="1" applyAlignment="1">
      <alignment horizontal="right"/>
    </xf>
    <xf numFmtId="0" fontId="48" fillId="0" borderId="0" xfId="0" applyFont="1" applyFill="1"/>
    <xf numFmtId="184" fontId="48" fillId="0" borderId="14" xfId="38" applyNumberFormat="1" applyFont="1" applyBorder="1" applyAlignment="1">
      <alignment horizontal="center" vertical="center"/>
    </xf>
    <xf numFmtId="184" fontId="48" fillId="0" borderId="14" xfId="0" applyNumberFormat="1" applyFont="1" applyBorder="1" applyAlignment="1">
      <alignment horizontal="center" vertical="center"/>
    </xf>
    <xf numFmtId="184" fontId="50" fillId="0" borderId="14" xfId="0" applyNumberFormat="1" applyFont="1" applyBorder="1" applyAlignment="1">
      <alignment vertical="center"/>
    </xf>
    <xf numFmtId="0" fontId="49" fillId="0" borderId="14" xfId="0" applyFont="1" applyBorder="1" applyAlignment="1">
      <alignment horizontal="center" vertical="center"/>
    </xf>
    <xf numFmtId="0" fontId="49" fillId="0" borderId="40" xfId="0" applyFont="1" applyBorder="1" applyAlignment="1">
      <alignment horizontal="center" vertical="center"/>
    </xf>
    <xf numFmtId="184" fontId="50" fillId="28" borderId="14" xfId="0" applyNumberFormat="1" applyFont="1" applyFill="1" applyBorder="1" applyAlignment="1">
      <alignment vertical="center"/>
    </xf>
    <xf numFmtId="0" fontId="49" fillId="28" borderId="14" xfId="0" applyFont="1" applyFill="1" applyBorder="1" applyAlignment="1">
      <alignment vertical="center" wrapText="1"/>
    </xf>
    <xf numFmtId="0" fontId="49" fillId="28" borderId="40" xfId="0" applyFont="1" applyFill="1" applyBorder="1" applyAlignment="1">
      <alignment vertical="center" wrapText="1"/>
    </xf>
    <xf numFmtId="0" fontId="46" fillId="26" borderId="0" xfId="0" applyFont="1" applyFill="1"/>
    <xf numFmtId="0" fontId="49" fillId="0" borderId="14" xfId="0" applyFont="1" applyBorder="1" applyAlignment="1">
      <alignment horizontal="center" vertical="center" wrapText="1"/>
    </xf>
    <xf numFmtId="184" fontId="48" fillId="0" borderId="14" xfId="0" applyNumberFormat="1" applyFont="1" applyBorder="1" applyAlignment="1">
      <alignment horizontal="center" vertical="center" wrapText="1"/>
    </xf>
    <xf numFmtId="184" fontId="48" fillId="0" borderId="14" xfId="38" applyNumberFormat="1" applyFont="1" applyBorder="1" applyAlignment="1">
      <alignment vertical="center"/>
    </xf>
    <xf numFmtId="184" fontId="48" fillId="0" borderId="14" xfId="38" applyNumberFormat="1" applyFont="1" applyBorder="1" applyAlignment="1">
      <alignment vertical="center" wrapText="1"/>
    </xf>
    <xf numFmtId="0" fontId="46" fillId="0" borderId="14" xfId="0" applyFont="1" applyFill="1" applyBorder="1" applyAlignment="1">
      <alignment vertical="center" wrapText="1"/>
    </xf>
    <xf numFmtId="0" fontId="46" fillId="0" borderId="40" xfId="0" applyFont="1" applyBorder="1" applyAlignment="1">
      <alignment horizontal="left" vertical="center" wrapText="1"/>
    </xf>
    <xf numFmtId="0" fontId="46" fillId="0" borderId="0" xfId="0" applyFont="1" applyBorder="1"/>
    <xf numFmtId="0" fontId="49" fillId="0" borderId="14" xfId="0" applyFont="1" applyFill="1" applyBorder="1" applyAlignment="1">
      <alignment horizontal="center" vertical="center" wrapText="1" shrinkToFit="1"/>
    </xf>
    <xf numFmtId="184" fontId="48" fillId="0" borderId="14" xfId="0" applyNumberFormat="1" applyFont="1" applyFill="1" applyBorder="1" applyAlignment="1">
      <alignment horizontal="center" vertical="center" wrapText="1"/>
    </xf>
    <xf numFmtId="184" fontId="48" fillId="0" borderId="14" xfId="38" applyNumberFormat="1" applyFont="1" applyFill="1" applyBorder="1" applyAlignment="1">
      <alignment vertical="center"/>
    </xf>
    <xf numFmtId="0" fontId="46" fillId="0" borderId="43" xfId="0" applyFont="1" applyBorder="1" applyAlignment="1">
      <alignment horizontal="center" vertical="center" textRotation="255" wrapText="1"/>
    </xf>
    <xf numFmtId="184" fontId="50" fillId="28" borderId="17" xfId="0" applyNumberFormat="1" applyFont="1" applyFill="1" applyBorder="1" applyAlignment="1">
      <alignment horizontal="center" vertical="center"/>
    </xf>
    <xf numFmtId="184" fontId="50" fillId="28" borderId="17" xfId="0" applyNumberFormat="1" applyFont="1" applyFill="1" applyBorder="1" applyAlignment="1">
      <alignment vertical="center"/>
    </xf>
    <xf numFmtId="0" fontId="49" fillId="28" borderId="17" xfId="0" applyFont="1" applyFill="1" applyBorder="1" applyAlignment="1">
      <alignment vertical="center" wrapText="1"/>
    </xf>
    <xf numFmtId="0" fontId="49" fillId="28" borderId="46" xfId="0" applyFont="1" applyFill="1" applyBorder="1" applyAlignment="1">
      <alignment vertical="center" wrapText="1"/>
    </xf>
    <xf numFmtId="184" fontId="48" fillId="0" borderId="14" xfId="0" applyNumberFormat="1" applyFont="1" applyBorder="1" applyAlignment="1">
      <alignment vertical="center"/>
    </xf>
    <xf numFmtId="184" fontId="48" fillId="0" borderId="14" xfId="0" applyNumberFormat="1" applyFont="1" applyFill="1" applyBorder="1" applyAlignment="1">
      <alignment vertical="center"/>
    </xf>
    <xf numFmtId="0" fontId="52" fillId="0" borderId="14" xfId="0" applyFont="1" applyBorder="1" applyAlignment="1">
      <alignment horizontal="center" vertical="center"/>
    </xf>
    <xf numFmtId="41" fontId="52" fillId="0" borderId="14" xfId="38" applyFont="1" applyBorder="1" applyAlignment="1">
      <alignment horizontal="center" vertical="center"/>
    </xf>
    <xf numFmtId="41" fontId="52" fillId="0" borderId="14" xfId="38" applyFont="1" applyBorder="1" applyAlignment="1">
      <alignment vertical="center"/>
    </xf>
    <xf numFmtId="0" fontId="46" fillId="0" borderId="68" xfId="0" applyFont="1" applyBorder="1" applyAlignment="1">
      <alignment horizontal="center" vertical="center" textRotation="255" wrapText="1"/>
    </xf>
    <xf numFmtId="0" fontId="49" fillId="28" borderId="14" xfId="0" applyFont="1" applyFill="1" applyBorder="1" applyAlignment="1">
      <alignment horizontal="center" vertical="center"/>
    </xf>
    <xf numFmtId="0" fontId="49" fillId="28" borderId="40" xfId="0" applyFont="1" applyFill="1" applyBorder="1" applyAlignment="1">
      <alignment horizontal="center" vertical="center"/>
    </xf>
    <xf numFmtId="0" fontId="46" fillId="0" borderId="20" xfId="0" applyFont="1" applyBorder="1" applyAlignment="1">
      <alignment horizontal="left" vertical="center" wrapText="1"/>
    </xf>
    <xf numFmtId="0" fontId="46" fillId="0" borderId="14" xfId="0" applyFont="1" applyBorder="1" applyAlignment="1">
      <alignment horizontal="left" vertical="center" wrapText="1"/>
    </xf>
    <xf numFmtId="184" fontId="50" fillId="28" borderId="14" xfId="0" applyNumberFormat="1" applyFont="1" applyFill="1" applyBorder="1" applyAlignment="1">
      <alignment horizontal="center" vertical="center"/>
    </xf>
    <xf numFmtId="0" fontId="46" fillId="0" borderId="14" xfId="0" applyFont="1" applyBorder="1" applyAlignment="1">
      <alignment vertical="center" wrapText="1"/>
    </xf>
    <xf numFmtId="0" fontId="49" fillId="25" borderId="14" xfId="0" applyFont="1" applyFill="1" applyBorder="1" applyAlignment="1">
      <alignment horizontal="center" vertical="center" wrapText="1" shrinkToFit="1"/>
    </xf>
    <xf numFmtId="184" fontId="48" fillId="25" borderId="14" xfId="0" applyNumberFormat="1" applyFont="1" applyFill="1" applyBorder="1" applyAlignment="1">
      <alignment horizontal="center" vertical="center" wrapText="1"/>
    </xf>
    <xf numFmtId="184" fontId="50" fillId="25" borderId="14" xfId="38" applyNumberFormat="1" applyFont="1" applyFill="1" applyBorder="1" applyAlignment="1">
      <alignment horizontal="center" vertical="center"/>
    </xf>
    <xf numFmtId="184" fontId="48" fillId="25" borderId="14" xfId="0" applyNumberFormat="1" applyFont="1" applyFill="1" applyBorder="1" applyAlignment="1">
      <alignment horizontal="center" vertical="center"/>
    </xf>
    <xf numFmtId="184" fontId="48" fillId="25" borderId="14" xfId="38" applyNumberFormat="1" applyFont="1" applyFill="1" applyBorder="1" applyAlignment="1">
      <alignment horizontal="center" vertical="center"/>
    </xf>
    <xf numFmtId="0" fontId="49" fillId="25" borderId="70" xfId="0" applyFont="1" applyFill="1" applyBorder="1" applyAlignment="1">
      <alignment horizontal="center" vertical="center" wrapText="1" shrinkToFit="1"/>
    </xf>
    <xf numFmtId="184" fontId="48" fillId="25" borderId="70" xfId="0" applyNumberFormat="1" applyFont="1" applyFill="1" applyBorder="1" applyAlignment="1">
      <alignment horizontal="center" vertical="center" wrapText="1"/>
    </xf>
    <xf numFmtId="184" fontId="50" fillId="25" borderId="70" xfId="38" applyNumberFormat="1" applyFont="1" applyFill="1" applyBorder="1" applyAlignment="1">
      <alignment horizontal="center" vertical="center"/>
    </xf>
    <xf numFmtId="184" fontId="48" fillId="25" borderId="70" xfId="0" applyNumberFormat="1" applyFont="1" applyFill="1" applyBorder="1" applyAlignment="1">
      <alignment horizontal="center" vertical="center"/>
    </xf>
    <xf numFmtId="0" fontId="46" fillId="0" borderId="70" xfId="0" applyFont="1" applyFill="1" applyBorder="1" applyAlignment="1">
      <alignment vertical="center" wrapText="1"/>
    </xf>
    <xf numFmtId="0" fontId="46" fillId="0" borderId="71" xfId="0" applyFont="1" applyBorder="1" applyAlignment="1">
      <alignment horizontal="left" vertical="center" wrapText="1"/>
    </xf>
    <xf numFmtId="0" fontId="52" fillId="0" borderId="0" xfId="0" applyFont="1" applyAlignment="1">
      <alignment vertical="center" textRotation="255"/>
    </xf>
    <xf numFmtId="0" fontId="0" fillId="0" borderId="0" xfId="0" applyFont="1" applyAlignment="1">
      <alignment horizontal="left"/>
    </xf>
    <xf numFmtId="184" fontId="53" fillId="0" borderId="0" xfId="0" applyNumberFormat="1" applyFont="1" applyAlignment="1"/>
    <xf numFmtId="184" fontId="53" fillId="0" borderId="0" xfId="38" applyNumberFormat="1" applyFont="1" applyAlignment="1"/>
    <xf numFmtId="0" fontId="0" fillId="0" borderId="0" xfId="0" applyFont="1"/>
    <xf numFmtId="0" fontId="52" fillId="0" borderId="0" xfId="0" applyFont="1"/>
    <xf numFmtId="176" fontId="30" fillId="25" borderId="0" xfId="38" applyNumberFormat="1" applyFont="1" applyFill="1" applyBorder="1" applyAlignment="1">
      <alignment vertical="center"/>
    </xf>
    <xf numFmtId="176" fontId="30" fillId="25" borderId="18" xfId="38" applyNumberFormat="1" applyFont="1" applyFill="1" applyBorder="1" applyAlignment="1">
      <alignment vertical="center"/>
    </xf>
    <xf numFmtId="41" fontId="30" fillId="25" borderId="40" xfId="38" applyFont="1" applyFill="1" applyBorder="1" applyAlignment="1">
      <alignment horizontal="right" vertical="center"/>
    </xf>
    <xf numFmtId="0" fontId="54" fillId="27" borderId="14" xfId="0" applyFont="1" applyFill="1" applyBorder="1" applyAlignment="1">
      <alignment vertical="center"/>
    </xf>
    <xf numFmtId="0" fontId="55" fillId="0" borderId="14" xfId="0" applyFont="1" applyBorder="1" applyAlignment="1">
      <alignment vertical="center"/>
    </xf>
    <xf numFmtId="0" fontId="54" fillId="0" borderId="14" xfId="0" applyFont="1" applyFill="1" applyBorder="1" applyAlignment="1">
      <alignment vertical="center"/>
    </xf>
    <xf numFmtId="0" fontId="55" fillId="0" borderId="14" xfId="0" applyFont="1" applyFill="1" applyBorder="1" applyAlignment="1">
      <alignment vertical="center"/>
    </xf>
    <xf numFmtId="0" fontId="57" fillId="0" borderId="14" xfId="0" applyFont="1" applyBorder="1" applyAlignment="1">
      <alignment vertical="center"/>
    </xf>
    <xf numFmtId="0" fontId="58" fillId="0" borderId="14" xfId="0" applyFont="1" applyBorder="1" applyAlignment="1">
      <alignment vertical="center"/>
    </xf>
    <xf numFmtId="0" fontId="58" fillId="0" borderId="0" xfId="0" applyFont="1" applyAlignment="1">
      <alignment vertical="center"/>
    </xf>
    <xf numFmtId="0" fontId="59" fillId="0" borderId="14" xfId="0" applyFont="1" applyBorder="1" applyAlignment="1">
      <alignment vertical="center"/>
    </xf>
    <xf numFmtId="0" fontId="57" fillId="0" borderId="14" xfId="0" applyFont="1" applyBorder="1" applyAlignment="1">
      <alignment vertical="center" wrapText="1"/>
    </xf>
    <xf numFmtId="0" fontId="63" fillId="0" borderId="14" xfId="0" applyFont="1" applyFill="1" applyBorder="1" applyAlignment="1">
      <alignment vertical="center" wrapText="1"/>
    </xf>
    <xf numFmtId="0" fontId="30" fillId="0" borderId="13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0" fillId="25" borderId="11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0" fontId="30" fillId="25" borderId="11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9" fontId="30" fillId="0" borderId="11" xfId="38" applyNumberFormat="1" applyFont="1" applyFill="1" applyBorder="1" applyAlignment="1">
      <alignment horizontal="center" vertical="center"/>
    </xf>
    <xf numFmtId="41" fontId="30" fillId="0" borderId="47" xfId="38" applyFont="1" applyFill="1" applyBorder="1" applyAlignment="1">
      <alignment vertical="center"/>
    </xf>
    <xf numFmtId="0" fontId="30" fillId="0" borderId="11" xfId="0" applyFont="1" applyFill="1" applyBorder="1" applyAlignment="1">
      <alignment horizontal="center" vertical="center"/>
    </xf>
    <xf numFmtId="0" fontId="49" fillId="0" borderId="14" xfId="0" applyFont="1" applyFill="1" applyBorder="1" applyAlignment="1">
      <alignment horizontal="center" vertical="center" wrapText="1" shrinkToFit="1"/>
    </xf>
    <xf numFmtId="41" fontId="21" fillId="25" borderId="26" xfId="38" applyFont="1" applyFill="1" applyBorder="1" applyAlignment="1">
      <alignment horizontal="left" vertical="center"/>
    </xf>
    <xf numFmtId="41" fontId="21" fillId="25" borderId="19" xfId="38" applyFont="1" applyFill="1" applyBorder="1" applyAlignment="1">
      <alignment horizontal="left" vertical="center"/>
    </xf>
    <xf numFmtId="41" fontId="21" fillId="25" borderId="19" xfId="38" quotePrefix="1" applyFont="1" applyFill="1" applyBorder="1" applyAlignment="1">
      <alignment horizontal="left" vertical="center"/>
    </xf>
    <xf numFmtId="41" fontId="21" fillId="25" borderId="19" xfId="38" applyFont="1" applyFill="1" applyBorder="1" applyAlignment="1">
      <alignment horizontal="left" vertical="center" shrinkToFit="1"/>
    </xf>
    <xf numFmtId="176" fontId="21" fillId="25" borderId="19" xfId="38" applyNumberFormat="1" applyFont="1" applyFill="1" applyBorder="1" applyAlignment="1">
      <alignment horizontal="left" vertical="center" wrapText="1"/>
    </xf>
    <xf numFmtId="176" fontId="21" fillId="25" borderId="27" xfId="38" applyNumberFormat="1" applyFont="1" applyFill="1" applyBorder="1" applyAlignment="1">
      <alignment horizontal="right" vertical="center"/>
    </xf>
    <xf numFmtId="41" fontId="33" fillId="0" borderId="60" xfId="38" applyFont="1" applyBorder="1" applyAlignment="1">
      <alignment vertical="center"/>
    </xf>
    <xf numFmtId="41" fontId="33" fillId="0" borderId="61" xfId="38" applyFont="1" applyFill="1" applyBorder="1" applyAlignment="1">
      <alignment vertical="center"/>
    </xf>
    <xf numFmtId="41" fontId="33" fillId="0" borderId="23" xfId="38" applyFont="1" applyFill="1" applyBorder="1" applyAlignment="1">
      <alignment vertical="center"/>
    </xf>
    <xf numFmtId="9" fontId="33" fillId="0" borderId="13" xfId="31" applyFont="1" applyFill="1" applyBorder="1" applyAlignment="1">
      <alignment vertical="center" shrinkToFit="1"/>
    </xf>
    <xf numFmtId="41" fontId="33" fillId="0" borderId="59" xfId="38" applyFont="1" applyBorder="1" applyAlignment="1">
      <alignment vertical="center"/>
    </xf>
    <xf numFmtId="176" fontId="33" fillId="0" borderId="17" xfId="31" applyNumberFormat="1" applyFont="1" applyFill="1" applyBorder="1" applyAlignment="1">
      <alignment vertical="center" shrinkToFit="1"/>
    </xf>
    <xf numFmtId="0" fontId="33" fillId="26" borderId="14" xfId="0" applyFont="1" applyFill="1" applyBorder="1" applyAlignment="1">
      <alignment vertical="center" shrinkToFit="1"/>
    </xf>
    <xf numFmtId="41" fontId="33" fillId="26" borderId="14" xfId="38" applyFont="1" applyFill="1" applyBorder="1" applyAlignment="1">
      <alignment vertical="center" shrinkToFit="1"/>
    </xf>
    <xf numFmtId="9" fontId="33" fillId="26" borderId="72" xfId="31" applyFont="1" applyFill="1" applyBorder="1" applyAlignment="1">
      <alignment vertical="center" shrinkToFit="1"/>
    </xf>
    <xf numFmtId="41" fontId="33" fillId="26" borderId="20" xfId="38" applyFont="1" applyFill="1" applyBorder="1" applyAlignment="1">
      <alignment vertical="center"/>
    </xf>
    <xf numFmtId="0" fontId="33" fillId="26" borderId="10" xfId="0" applyFont="1" applyFill="1" applyBorder="1" applyAlignment="1">
      <alignment horizontal="left" vertical="center"/>
    </xf>
    <xf numFmtId="41" fontId="33" fillId="26" borderId="10" xfId="38" applyFont="1" applyFill="1" applyBorder="1" applyAlignment="1">
      <alignment horizontal="left" vertical="center"/>
    </xf>
    <xf numFmtId="41" fontId="33" fillId="26" borderId="14" xfId="38" applyFont="1" applyFill="1" applyBorder="1" applyAlignment="1">
      <alignment horizontal="left" vertical="center"/>
    </xf>
    <xf numFmtId="179" fontId="33" fillId="26" borderId="14" xfId="0" applyNumberFormat="1" applyFont="1" applyFill="1" applyBorder="1" applyAlignment="1">
      <alignment vertical="center" shrinkToFit="1"/>
    </xf>
    <xf numFmtId="0" fontId="33" fillId="29" borderId="14" xfId="0" applyFont="1" applyFill="1" applyBorder="1" applyAlignment="1">
      <alignment vertical="center" shrinkToFit="1"/>
    </xf>
    <xf numFmtId="41" fontId="33" fillId="29" borderId="14" xfId="38" applyFont="1" applyFill="1" applyBorder="1" applyAlignment="1">
      <alignment vertical="center" shrinkToFit="1"/>
    </xf>
    <xf numFmtId="41" fontId="33" fillId="26" borderId="63" xfId="38" applyFont="1" applyFill="1" applyBorder="1" applyAlignment="1">
      <alignment vertical="center"/>
    </xf>
    <xf numFmtId="9" fontId="33" fillId="26" borderId="20" xfId="38" applyNumberFormat="1" applyFont="1" applyFill="1" applyBorder="1" applyAlignment="1">
      <alignment vertical="center"/>
    </xf>
    <xf numFmtId="0" fontId="30" fillId="25" borderId="18" xfId="0" applyFont="1" applyFill="1" applyBorder="1" applyAlignment="1">
      <alignment horizontal="left" vertical="center"/>
    </xf>
    <xf numFmtId="41" fontId="30" fillId="0" borderId="37" xfId="38" quotePrefix="1" applyFont="1" applyFill="1" applyBorder="1" applyAlignment="1">
      <alignment horizontal="right" vertical="center"/>
    </xf>
    <xf numFmtId="41" fontId="30" fillId="0" borderId="37" xfId="38" applyNumberFormat="1" applyFont="1" applyFill="1" applyBorder="1" applyAlignment="1">
      <alignment horizontal="center" vertical="center"/>
    </xf>
    <xf numFmtId="41" fontId="30" fillId="0" borderId="38" xfId="38" applyNumberFormat="1" applyFont="1" applyFill="1" applyBorder="1" applyAlignment="1">
      <alignment horizontal="right" vertical="center"/>
    </xf>
    <xf numFmtId="0" fontId="30" fillId="25" borderId="26" xfId="0" applyFont="1" applyFill="1" applyBorder="1" applyAlignment="1">
      <alignment horizontal="left" vertical="center"/>
    </xf>
    <xf numFmtId="41" fontId="30" fillId="0" borderId="19" xfId="38" quotePrefix="1" applyFont="1" applyFill="1" applyBorder="1" applyAlignment="1">
      <alignment horizontal="right" vertical="center"/>
    </xf>
    <xf numFmtId="41" fontId="30" fillId="0" borderId="27" xfId="38" applyNumberFormat="1" applyFont="1" applyFill="1" applyBorder="1" applyAlignment="1">
      <alignment horizontal="right" vertical="center"/>
    </xf>
    <xf numFmtId="41" fontId="30" fillId="0" borderId="37" xfId="38" applyFont="1" applyFill="1" applyBorder="1" applyAlignment="1">
      <alignment horizontal="center" vertical="center"/>
    </xf>
    <xf numFmtId="41" fontId="30" fillId="0" borderId="21" xfId="38" quotePrefix="1" applyFont="1" applyFill="1" applyBorder="1" applyAlignment="1">
      <alignment horizontal="right" vertical="center"/>
    </xf>
    <xf numFmtId="41" fontId="30" fillId="0" borderId="21" xfId="38" applyNumberFormat="1" applyFont="1" applyFill="1" applyBorder="1" applyAlignment="1">
      <alignment horizontal="center" vertical="center"/>
    </xf>
    <xf numFmtId="42" fontId="30" fillId="25" borderId="36" xfId="0" applyNumberFormat="1" applyFont="1" applyFill="1" applyBorder="1" applyAlignment="1">
      <alignment horizontal="left" vertical="center"/>
    </xf>
    <xf numFmtId="42" fontId="30" fillId="0" borderId="39" xfId="0" applyNumberFormat="1" applyFont="1" applyFill="1" applyBorder="1" applyAlignment="1">
      <alignment horizontal="left" vertical="center"/>
    </xf>
    <xf numFmtId="41" fontId="30" fillId="25" borderId="25" xfId="38" quotePrefix="1" applyFont="1" applyFill="1" applyBorder="1" applyAlignment="1">
      <alignment horizontal="right" vertical="center"/>
    </xf>
    <xf numFmtId="0" fontId="30" fillId="28" borderId="17" xfId="0" applyFont="1" applyFill="1" applyBorder="1" applyAlignment="1">
      <alignment horizontal="left" vertical="center"/>
    </xf>
    <xf numFmtId="0" fontId="30" fillId="28" borderId="11" xfId="0" applyFont="1" applyFill="1" applyBorder="1" applyAlignment="1">
      <alignment horizontal="left" vertical="center"/>
    </xf>
    <xf numFmtId="0" fontId="30" fillId="28" borderId="39" xfId="0" applyFont="1" applyFill="1" applyBorder="1" applyAlignment="1">
      <alignment horizontal="left" vertical="center" wrapText="1"/>
    </xf>
    <xf numFmtId="41" fontId="30" fillId="28" borderId="39" xfId="38" applyFont="1" applyFill="1" applyBorder="1" applyAlignment="1">
      <alignment horizontal="center" vertical="center"/>
    </xf>
    <xf numFmtId="179" fontId="30" fillId="28" borderId="39" xfId="38" applyNumberFormat="1" applyFont="1" applyFill="1" applyBorder="1" applyAlignment="1">
      <alignment horizontal="right" vertical="center"/>
    </xf>
    <xf numFmtId="41" fontId="30" fillId="28" borderId="50" xfId="38" applyFont="1" applyFill="1" applyBorder="1" applyAlignment="1">
      <alignment vertical="center"/>
    </xf>
    <xf numFmtId="41" fontId="20" fillId="28" borderId="25" xfId="38" applyFont="1" applyFill="1" applyBorder="1" applyAlignment="1">
      <alignment horizontal="center" vertical="center" shrinkToFit="1"/>
    </xf>
    <xf numFmtId="9" fontId="20" fillId="28" borderId="11" xfId="31" applyFont="1" applyFill="1" applyBorder="1" applyAlignment="1">
      <alignment horizontal="center" vertical="center"/>
    </xf>
    <xf numFmtId="41" fontId="30" fillId="28" borderId="39" xfId="38" applyFont="1" applyFill="1" applyBorder="1" applyAlignment="1">
      <alignment horizontal="left" vertical="center"/>
    </xf>
    <xf numFmtId="41" fontId="30" fillId="28" borderId="25" xfId="38" applyFont="1" applyFill="1" applyBorder="1" applyAlignment="1">
      <alignment horizontal="right" vertical="center"/>
    </xf>
    <xf numFmtId="41" fontId="30" fillId="28" borderId="25" xfId="38" applyNumberFormat="1" applyFont="1" applyFill="1" applyBorder="1" applyAlignment="1">
      <alignment horizontal="center" vertical="center"/>
    </xf>
    <xf numFmtId="179" fontId="30" fillId="0" borderId="14" xfId="38" applyNumberFormat="1" applyFont="1" applyFill="1" applyBorder="1" applyAlignment="1">
      <alignment horizontal="right" vertical="center"/>
    </xf>
    <xf numFmtId="41" fontId="21" fillId="25" borderId="10" xfId="38" applyFont="1" applyFill="1" applyBorder="1" applyAlignment="1">
      <alignment horizontal="center" vertical="center"/>
    </xf>
    <xf numFmtId="0" fontId="23" fillId="24" borderId="0" xfId="0" applyFont="1" applyFill="1" applyAlignment="1">
      <alignment horizontal="center" vertical="center"/>
    </xf>
    <xf numFmtId="0" fontId="23" fillId="24" borderId="0" xfId="0" applyFont="1" applyFill="1" applyAlignment="1">
      <alignment horizontal="left" vertical="center" shrinkToFit="1"/>
    </xf>
    <xf numFmtId="0" fontId="38" fillId="26" borderId="24" xfId="0" applyFont="1" applyFill="1" applyBorder="1" applyAlignment="1">
      <alignment horizontal="center" vertical="center" shrinkToFit="1"/>
    </xf>
    <xf numFmtId="0" fontId="38" fillId="26" borderId="54" xfId="0" applyFont="1" applyFill="1" applyBorder="1" applyAlignment="1">
      <alignment horizontal="center" vertical="center" shrinkToFit="1"/>
    </xf>
    <xf numFmtId="9" fontId="33" fillId="26" borderId="10" xfId="0" applyNumberFormat="1" applyFont="1" applyFill="1" applyBorder="1" applyAlignment="1">
      <alignment horizontal="center" vertical="center" wrapText="1"/>
    </xf>
    <xf numFmtId="9" fontId="33" fillId="26" borderId="20" xfId="0" applyNumberFormat="1" applyFont="1" applyFill="1" applyBorder="1" applyAlignment="1">
      <alignment horizontal="center" vertical="center" wrapText="1"/>
    </xf>
    <xf numFmtId="0" fontId="38" fillId="26" borderId="23" xfId="0" applyFont="1" applyFill="1" applyBorder="1" applyAlignment="1">
      <alignment horizontal="center" vertical="center" shrinkToFit="1"/>
    </xf>
    <xf numFmtId="0" fontId="38" fillId="26" borderId="57" xfId="0" applyFont="1" applyFill="1" applyBorder="1" applyAlignment="1">
      <alignment horizontal="center" vertical="center" shrinkToFit="1"/>
    </xf>
    <xf numFmtId="0" fontId="33" fillId="26" borderId="10" xfId="0" applyFont="1" applyFill="1" applyBorder="1" applyAlignment="1">
      <alignment horizontal="center" vertical="center" wrapText="1" shrinkToFit="1"/>
    </xf>
    <xf numFmtId="0" fontId="33" fillId="26" borderId="20" xfId="0" applyFont="1" applyFill="1" applyBorder="1" applyAlignment="1">
      <alignment horizontal="center" vertical="center" wrapText="1" shrinkToFit="1"/>
    </xf>
    <xf numFmtId="41" fontId="21" fillId="25" borderId="25" xfId="38" applyFont="1" applyFill="1" applyBorder="1" applyAlignment="1">
      <alignment horizontal="right" vertical="center"/>
    </xf>
    <xf numFmtId="9" fontId="21" fillId="24" borderId="13" xfId="31" applyFont="1" applyFill="1" applyBorder="1" applyAlignment="1">
      <alignment horizontal="center" vertical="center"/>
    </xf>
    <xf numFmtId="9" fontId="21" fillId="24" borderId="11" xfId="31" applyFont="1" applyFill="1" applyBorder="1" applyAlignment="1">
      <alignment horizontal="center" vertical="center"/>
    </xf>
    <xf numFmtId="0" fontId="21" fillId="28" borderId="24" xfId="0" applyFont="1" applyFill="1" applyBorder="1" applyAlignment="1">
      <alignment horizontal="center" vertical="center"/>
    </xf>
    <xf numFmtId="0" fontId="21" fillId="28" borderId="22" xfId="0" applyFont="1" applyFill="1" applyBorder="1" applyAlignment="1">
      <alignment horizontal="center" vertical="center"/>
    </xf>
    <xf numFmtId="0" fontId="21" fillId="28" borderId="23" xfId="0" applyFont="1" applyFill="1" applyBorder="1" applyAlignment="1">
      <alignment horizontal="center" vertical="center"/>
    </xf>
    <xf numFmtId="0" fontId="21" fillId="28" borderId="39" xfId="0" applyFont="1" applyFill="1" applyBorder="1" applyAlignment="1">
      <alignment horizontal="center" vertical="center"/>
    </xf>
    <xf numFmtId="0" fontId="21" fillId="28" borderId="25" xfId="0" applyFont="1" applyFill="1" applyBorder="1" applyAlignment="1">
      <alignment horizontal="center" vertical="center"/>
    </xf>
    <xf numFmtId="0" fontId="21" fillId="28" borderId="16" xfId="0" applyFont="1" applyFill="1" applyBorder="1" applyAlignment="1">
      <alignment horizontal="center" vertical="center"/>
    </xf>
    <xf numFmtId="0" fontId="21" fillId="28" borderId="13" xfId="0" applyFont="1" applyFill="1" applyBorder="1" applyAlignment="1">
      <alignment horizontal="center" vertical="center"/>
    </xf>
    <xf numFmtId="0" fontId="21" fillId="28" borderId="17" xfId="0" applyFont="1" applyFill="1" applyBorder="1" applyAlignment="1">
      <alignment horizontal="center" vertical="center"/>
    </xf>
    <xf numFmtId="0" fontId="21" fillId="28" borderId="13" xfId="0" applyFont="1" applyFill="1" applyBorder="1" applyAlignment="1">
      <alignment horizontal="center" vertical="center" wrapText="1"/>
    </xf>
    <xf numFmtId="0" fontId="21" fillId="28" borderId="39" xfId="0" applyFont="1" applyFill="1" applyBorder="1" applyAlignment="1">
      <alignment horizontal="center" vertical="center" wrapText="1"/>
    </xf>
    <xf numFmtId="41" fontId="28" fillId="28" borderId="22" xfId="38" applyFont="1" applyFill="1" applyBorder="1" applyAlignment="1">
      <alignment horizontal="center" vertical="center" shrinkToFit="1"/>
    </xf>
    <xf numFmtId="41" fontId="28" fillId="28" borderId="23" xfId="38" applyFont="1" applyFill="1" applyBorder="1" applyAlignment="1">
      <alignment horizontal="center" vertical="center" shrinkToFit="1"/>
    </xf>
    <xf numFmtId="9" fontId="28" fillId="28" borderId="10" xfId="0" applyNumberFormat="1" applyFont="1" applyFill="1" applyBorder="1" applyAlignment="1">
      <alignment horizontal="center" vertical="center" wrapText="1"/>
    </xf>
    <xf numFmtId="9" fontId="28" fillId="28" borderId="12" xfId="0" applyNumberFormat="1" applyFont="1" applyFill="1" applyBorder="1" applyAlignment="1">
      <alignment horizontal="center" vertical="center" wrapText="1"/>
    </xf>
    <xf numFmtId="41" fontId="21" fillId="24" borderId="23" xfId="38" applyFont="1" applyFill="1" applyBorder="1" applyAlignment="1">
      <alignment horizontal="center" vertical="center" shrinkToFit="1"/>
    </xf>
    <xf numFmtId="41" fontId="21" fillId="24" borderId="15" xfId="38" applyFont="1" applyFill="1" applyBorder="1" applyAlignment="1">
      <alignment horizontal="center" vertical="center" shrinkToFit="1"/>
    </xf>
    <xf numFmtId="41" fontId="21" fillId="24" borderId="16" xfId="38" applyFont="1" applyFill="1" applyBorder="1" applyAlignment="1">
      <alignment horizontal="center" vertical="center" shrinkToFit="1"/>
    </xf>
    <xf numFmtId="9" fontId="21" fillId="24" borderId="17" xfId="31" applyFont="1" applyFill="1" applyBorder="1" applyAlignment="1">
      <alignment horizontal="center" vertical="center"/>
    </xf>
    <xf numFmtId="41" fontId="30" fillId="0" borderId="24" xfId="38" applyFont="1" applyFill="1" applyBorder="1" applyAlignment="1">
      <alignment horizontal="center" vertical="center" wrapText="1"/>
    </xf>
    <xf numFmtId="41" fontId="30" fillId="0" borderId="18" xfId="38" applyFont="1" applyFill="1" applyBorder="1" applyAlignment="1">
      <alignment horizontal="center" vertical="center" wrapText="1"/>
    </xf>
    <xf numFmtId="41" fontId="30" fillId="0" borderId="39" xfId="38" applyFont="1" applyFill="1" applyBorder="1" applyAlignment="1">
      <alignment horizontal="center" vertical="center" wrapText="1"/>
    </xf>
    <xf numFmtId="0" fontId="32" fillId="25" borderId="0" xfId="0" applyFont="1" applyFill="1" applyAlignment="1">
      <alignment horizontal="left" vertical="center"/>
    </xf>
    <xf numFmtId="0" fontId="26" fillId="27" borderId="10" xfId="0" applyFont="1" applyFill="1" applyBorder="1" applyAlignment="1">
      <alignment horizontal="center"/>
    </xf>
    <xf numFmtId="0" fontId="26" fillId="27" borderId="12" xfId="0" applyFont="1" applyFill="1" applyBorder="1" applyAlignment="1">
      <alignment horizontal="center"/>
    </xf>
    <xf numFmtId="0" fontId="26" fillId="27" borderId="20" xfId="0" applyFont="1" applyFill="1" applyBorder="1" applyAlignment="1">
      <alignment horizontal="center"/>
    </xf>
    <xf numFmtId="0" fontId="33" fillId="28" borderId="12" xfId="0" applyFont="1" applyFill="1" applyBorder="1" applyAlignment="1">
      <alignment horizontal="center" vertical="center" shrinkToFit="1"/>
    </xf>
    <xf numFmtId="0" fontId="33" fillId="28" borderId="20" xfId="0" applyFont="1" applyFill="1" applyBorder="1" applyAlignment="1">
      <alignment horizontal="center" vertical="center" shrinkToFit="1"/>
    </xf>
    <xf numFmtId="41" fontId="35" fillId="25" borderId="25" xfId="38" applyFont="1" applyFill="1" applyBorder="1" applyAlignment="1">
      <alignment horizontal="center" vertical="center" wrapText="1"/>
    </xf>
    <xf numFmtId="41" fontId="30" fillId="0" borderId="24" xfId="38" applyNumberFormat="1" applyFont="1" applyFill="1" applyBorder="1" applyAlignment="1">
      <alignment horizontal="center" vertical="center"/>
    </xf>
    <xf numFmtId="41" fontId="30" fillId="0" borderId="18" xfId="38" applyNumberFormat="1" applyFont="1" applyFill="1" applyBorder="1" applyAlignment="1">
      <alignment horizontal="center" vertical="center"/>
    </xf>
    <xf numFmtId="0" fontId="33" fillId="28" borderId="13" xfId="0" applyFont="1" applyFill="1" applyBorder="1" applyAlignment="1">
      <alignment horizontal="center" vertical="center"/>
    </xf>
    <xf numFmtId="0" fontId="33" fillId="28" borderId="17" xfId="0" applyFont="1" applyFill="1" applyBorder="1" applyAlignment="1">
      <alignment horizontal="center" vertical="center"/>
    </xf>
    <xf numFmtId="0" fontId="33" fillId="28" borderId="24" xfId="0" applyFont="1" applyFill="1" applyBorder="1" applyAlignment="1">
      <alignment horizontal="center" vertical="center" shrinkToFit="1"/>
    </xf>
    <xf numFmtId="0" fontId="33" fillId="28" borderId="39" xfId="0" applyFont="1" applyFill="1" applyBorder="1" applyAlignment="1">
      <alignment horizontal="center" vertical="center" shrinkToFit="1"/>
    </xf>
    <xf numFmtId="0" fontId="30" fillId="0" borderId="13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41" fontId="30" fillId="0" borderId="23" xfId="38" applyFont="1" applyFill="1" applyBorder="1" applyAlignment="1">
      <alignment horizontal="center" vertical="center"/>
    </xf>
    <xf numFmtId="41" fontId="30" fillId="0" borderId="15" xfId="38" applyFont="1" applyFill="1" applyBorder="1" applyAlignment="1">
      <alignment horizontal="center" vertical="center"/>
    </xf>
    <xf numFmtId="41" fontId="30" fillId="0" borderId="13" xfId="38" applyFont="1" applyFill="1" applyBorder="1" applyAlignment="1">
      <alignment horizontal="center" vertical="center"/>
    </xf>
    <xf numFmtId="41" fontId="30" fillId="0" borderId="11" xfId="38" applyFont="1" applyFill="1" applyBorder="1" applyAlignment="1">
      <alignment horizontal="center" vertical="center"/>
    </xf>
    <xf numFmtId="179" fontId="30" fillId="0" borderId="24" xfId="38" applyNumberFormat="1" applyFont="1" applyFill="1" applyBorder="1" applyAlignment="1">
      <alignment horizontal="center" vertical="center"/>
    </xf>
    <xf numFmtId="179" fontId="30" fillId="0" borderId="18" xfId="38" applyNumberFormat="1" applyFont="1" applyFill="1" applyBorder="1" applyAlignment="1">
      <alignment horizontal="center" vertical="center"/>
    </xf>
    <xf numFmtId="9" fontId="33" fillId="28" borderId="10" xfId="0" applyNumberFormat="1" applyFont="1" applyFill="1" applyBorder="1" applyAlignment="1">
      <alignment horizontal="center" vertical="center" wrapText="1"/>
    </xf>
    <xf numFmtId="9" fontId="33" fillId="28" borderId="12" xfId="0" applyNumberFormat="1" applyFont="1" applyFill="1" applyBorder="1" applyAlignment="1">
      <alignment horizontal="center" vertical="center" wrapText="1"/>
    </xf>
    <xf numFmtId="0" fontId="33" fillId="28" borderId="24" xfId="0" applyFont="1" applyFill="1" applyBorder="1" applyAlignment="1">
      <alignment horizontal="center" vertical="center"/>
    </xf>
    <xf numFmtId="0" fontId="33" fillId="28" borderId="22" xfId="0" applyFont="1" applyFill="1" applyBorder="1" applyAlignment="1">
      <alignment horizontal="center" vertical="center"/>
    </xf>
    <xf numFmtId="0" fontId="33" fillId="28" borderId="23" xfId="0" applyFont="1" applyFill="1" applyBorder="1" applyAlignment="1">
      <alignment horizontal="center" vertical="center"/>
    </xf>
    <xf numFmtId="0" fontId="33" fillId="28" borderId="39" xfId="0" applyFont="1" applyFill="1" applyBorder="1" applyAlignment="1">
      <alignment horizontal="center" vertical="center"/>
    </xf>
    <xf numFmtId="0" fontId="33" fillId="28" borderId="25" xfId="0" applyFont="1" applyFill="1" applyBorder="1" applyAlignment="1">
      <alignment horizontal="center" vertical="center"/>
    </xf>
    <xf numFmtId="0" fontId="33" fillId="28" borderId="16" xfId="0" applyFont="1" applyFill="1" applyBorder="1" applyAlignment="1">
      <alignment horizontal="center" vertical="center"/>
    </xf>
    <xf numFmtId="41" fontId="33" fillId="28" borderId="24" xfId="38" applyFont="1" applyFill="1" applyBorder="1" applyAlignment="1">
      <alignment horizontal="center" vertical="center" shrinkToFit="1"/>
    </xf>
    <xf numFmtId="41" fontId="33" fillId="28" borderId="23" xfId="38" applyFont="1" applyFill="1" applyBorder="1" applyAlignment="1">
      <alignment horizontal="center" vertical="center" shrinkToFit="1"/>
    </xf>
    <xf numFmtId="9" fontId="30" fillId="0" borderId="13" xfId="38" applyNumberFormat="1" applyFont="1" applyFill="1" applyBorder="1" applyAlignment="1">
      <alignment horizontal="center" vertical="center"/>
    </xf>
    <xf numFmtId="9" fontId="30" fillId="0" borderId="11" xfId="38" applyNumberFormat="1" applyFont="1" applyFill="1" applyBorder="1" applyAlignment="1">
      <alignment horizontal="center" vertical="center"/>
    </xf>
    <xf numFmtId="41" fontId="30" fillId="25" borderId="23" xfId="38" applyFont="1" applyFill="1" applyBorder="1" applyAlignment="1">
      <alignment horizontal="center" vertical="center"/>
    </xf>
    <xf numFmtId="41" fontId="30" fillId="25" borderId="15" xfId="38" applyFont="1" applyFill="1" applyBorder="1" applyAlignment="1">
      <alignment horizontal="center" vertical="center"/>
    </xf>
    <xf numFmtId="41" fontId="30" fillId="0" borderId="49" xfId="38" applyFont="1" applyFill="1" applyBorder="1" applyAlignment="1">
      <alignment vertical="center"/>
    </xf>
    <xf numFmtId="41" fontId="30" fillId="0" borderId="47" xfId="38" applyFont="1" applyFill="1" applyBorder="1" applyAlignment="1">
      <alignment vertical="center"/>
    </xf>
    <xf numFmtId="9" fontId="20" fillId="24" borderId="13" xfId="31" applyFont="1" applyFill="1" applyBorder="1" applyAlignment="1">
      <alignment horizontal="center" vertical="center"/>
    </xf>
    <xf numFmtId="0" fontId="0" fillId="0" borderId="17" xfId="0" applyBorder="1" applyAlignment="1">
      <alignment vertical="center"/>
    </xf>
    <xf numFmtId="9" fontId="30" fillId="25" borderId="13" xfId="38" applyNumberFormat="1" applyFont="1" applyFill="1" applyBorder="1" applyAlignment="1">
      <alignment horizontal="center" vertical="center"/>
    </xf>
    <xf numFmtId="9" fontId="30" fillId="25" borderId="11" xfId="38" applyNumberFormat="1" applyFont="1" applyFill="1" applyBorder="1" applyAlignment="1">
      <alignment horizontal="center" vertical="center"/>
    </xf>
    <xf numFmtId="9" fontId="30" fillId="25" borderId="17" xfId="38" applyNumberFormat="1" applyFont="1" applyFill="1" applyBorder="1" applyAlignment="1">
      <alignment horizontal="center" vertical="center"/>
    </xf>
    <xf numFmtId="0" fontId="30" fillId="25" borderId="13" xfId="0" applyFont="1" applyFill="1" applyBorder="1" applyAlignment="1">
      <alignment horizontal="center" vertical="center"/>
    </xf>
    <xf numFmtId="0" fontId="30" fillId="25" borderId="11" xfId="0" applyFont="1" applyFill="1" applyBorder="1" applyAlignment="1">
      <alignment horizontal="center" vertical="center"/>
    </xf>
    <xf numFmtId="0" fontId="30" fillId="25" borderId="17" xfId="0" applyFont="1" applyFill="1" applyBorder="1" applyAlignment="1">
      <alignment horizontal="center" vertical="center"/>
    </xf>
    <xf numFmtId="0" fontId="30" fillId="25" borderId="24" xfId="0" applyFont="1" applyFill="1" applyBorder="1" applyAlignment="1">
      <alignment horizontal="center" vertical="center" wrapText="1"/>
    </xf>
    <xf numFmtId="0" fontId="30" fillId="25" borderId="18" xfId="0" applyFont="1" applyFill="1" applyBorder="1" applyAlignment="1">
      <alignment horizontal="center" vertical="center" wrapText="1"/>
    </xf>
    <xf numFmtId="0" fontId="30" fillId="25" borderId="39" xfId="0" applyFont="1" applyFill="1" applyBorder="1" applyAlignment="1">
      <alignment horizontal="center" vertical="center" wrapText="1"/>
    </xf>
    <xf numFmtId="41" fontId="30" fillId="25" borderId="42" xfId="38" applyFont="1" applyFill="1" applyBorder="1" applyAlignment="1">
      <alignment horizontal="center" vertical="center"/>
    </xf>
    <xf numFmtId="41" fontId="30" fillId="25" borderId="44" xfId="38" applyFont="1" applyFill="1" applyBorder="1" applyAlignment="1">
      <alignment horizontal="center" vertical="center"/>
    </xf>
    <xf numFmtId="41" fontId="30" fillId="25" borderId="46" xfId="38" applyFont="1" applyFill="1" applyBorder="1" applyAlignment="1">
      <alignment horizontal="center" vertical="center"/>
    </xf>
    <xf numFmtId="41" fontId="30" fillId="25" borderId="49" xfId="38" applyFont="1" applyFill="1" applyBorder="1" applyAlignment="1">
      <alignment horizontal="center" vertical="center"/>
    </xf>
    <xf numFmtId="41" fontId="30" fillId="25" borderId="47" xfId="38" applyFont="1" applyFill="1" applyBorder="1" applyAlignment="1">
      <alignment horizontal="center" vertical="center"/>
    </xf>
    <xf numFmtId="41" fontId="30" fillId="25" borderId="50" xfId="38" applyFont="1" applyFill="1" applyBorder="1" applyAlignment="1">
      <alignment horizontal="center" vertical="center"/>
    </xf>
    <xf numFmtId="41" fontId="30" fillId="25" borderId="41" xfId="38" applyFont="1" applyFill="1" applyBorder="1" applyAlignment="1">
      <alignment horizontal="center" vertical="center"/>
    </xf>
    <xf numFmtId="41" fontId="30" fillId="25" borderId="43" xfId="38" applyFont="1" applyFill="1" applyBorder="1" applyAlignment="1">
      <alignment horizontal="center" vertical="center"/>
    </xf>
    <xf numFmtId="41" fontId="30" fillId="25" borderId="45" xfId="38" applyFont="1" applyFill="1" applyBorder="1" applyAlignment="1">
      <alignment horizontal="center" vertical="center"/>
    </xf>
    <xf numFmtId="176" fontId="30" fillId="25" borderId="44" xfId="38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0" fillId="0" borderId="13" xfId="0" applyFont="1" applyFill="1" applyBorder="1" applyAlignment="1">
      <alignment horizontal="left" vertical="center"/>
    </xf>
    <xf numFmtId="176" fontId="30" fillId="0" borderId="42" xfId="38" applyNumberFormat="1" applyFont="1" applyFill="1" applyBorder="1" applyAlignment="1">
      <alignment horizontal="right" vertical="center"/>
    </xf>
    <xf numFmtId="0" fontId="0" fillId="0" borderId="46" xfId="0" applyBorder="1" applyAlignment="1">
      <alignment vertical="center"/>
    </xf>
    <xf numFmtId="176" fontId="30" fillId="0" borderId="49" xfId="38" applyNumberFormat="1" applyFont="1" applyFill="1" applyBorder="1" applyAlignment="1">
      <alignment vertical="center"/>
    </xf>
    <xf numFmtId="0" fontId="0" fillId="0" borderId="50" xfId="0" applyBorder="1" applyAlignment="1">
      <alignment vertical="center"/>
    </xf>
    <xf numFmtId="41" fontId="20" fillId="24" borderId="41" xfId="38" applyFont="1" applyFill="1" applyBorder="1" applyAlignment="1">
      <alignment horizontal="center" vertical="center"/>
    </xf>
    <xf numFmtId="0" fontId="0" fillId="0" borderId="45" xfId="0" applyBorder="1" applyAlignment="1">
      <alignment vertical="center"/>
    </xf>
    <xf numFmtId="0" fontId="41" fillId="0" borderId="0" xfId="0" applyFont="1" applyAlignment="1">
      <alignment vertical="center"/>
    </xf>
    <xf numFmtId="0" fontId="42" fillId="29" borderId="24" xfId="0" applyFont="1" applyFill="1" applyBorder="1" applyAlignment="1">
      <alignment horizontal="center" vertical="center"/>
    </xf>
    <xf numFmtId="0" fontId="41" fillId="0" borderId="23" xfId="0" applyFont="1" applyBorder="1" applyAlignment="1">
      <alignment vertical="center"/>
    </xf>
    <xf numFmtId="0" fontId="41" fillId="0" borderId="39" xfId="0" applyFont="1" applyBorder="1" applyAlignment="1">
      <alignment vertical="center"/>
    </xf>
    <xf numFmtId="0" fontId="41" fillId="0" borderId="16" xfId="0" applyFont="1" applyBorder="1" applyAlignment="1">
      <alignment vertical="center"/>
    </xf>
    <xf numFmtId="0" fontId="42" fillId="29" borderId="13" xfId="0" applyFont="1" applyFill="1" applyBorder="1" applyAlignment="1">
      <alignment horizontal="center" vertical="center"/>
    </xf>
    <xf numFmtId="0" fontId="42" fillId="29" borderId="17" xfId="0" applyFont="1" applyFill="1" applyBorder="1" applyAlignment="1">
      <alignment horizontal="center" vertical="center"/>
    </xf>
    <xf numFmtId="0" fontId="42" fillId="29" borderId="10" xfId="0" applyFont="1" applyFill="1" applyBorder="1" applyAlignment="1">
      <alignment horizontal="center" vertical="center"/>
    </xf>
    <xf numFmtId="0" fontId="42" fillId="29" borderId="12" xfId="0" applyFont="1" applyFill="1" applyBorder="1" applyAlignment="1">
      <alignment horizontal="center" vertical="center"/>
    </xf>
    <xf numFmtId="0" fontId="42" fillId="29" borderId="20" xfId="0" applyFont="1" applyFill="1" applyBorder="1" applyAlignment="1">
      <alignment horizontal="center" vertical="center"/>
    </xf>
    <xf numFmtId="0" fontId="42" fillId="30" borderId="10" xfId="0" applyFont="1" applyFill="1" applyBorder="1" applyAlignment="1">
      <alignment horizontal="right" vertical="center"/>
    </xf>
    <xf numFmtId="0" fontId="41" fillId="0" borderId="20" xfId="0" applyFont="1" applyBorder="1" applyAlignment="1">
      <alignment vertical="center"/>
    </xf>
    <xf numFmtId="41" fontId="41" fillId="0" borderId="13" xfId="38" applyFont="1" applyBorder="1" applyAlignment="1">
      <alignment horizontal="center" vertical="center"/>
    </xf>
    <xf numFmtId="41" fontId="41" fillId="0" borderId="17" xfId="38" applyFont="1" applyBorder="1" applyAlignment="1">
      <alignment horizontal="center" vertical="center"/>
    </xf>
    <xf numFmtId="9" fontId="41" fillId="25" borderId="13" xfId="0" applyNumberFormat="1" applyFont="1" applyFill="1" applyBorder="1" applyAlignment="1">
      <alignment horizontal="center" vertical="center"/>
    </xf>
    <xf numFmtId="9" fontId="41" fillId="25" borderId="17" xfId="0" applyNumberFormat="1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0" fontId="49" fillId="0" borderId="40" xfId="0" applyFont="1" applyBorder="1" applyAlignment="1">
      <alignment horizontal="center" vertical="center"/>
    </xf>
    <xf numFmtId="184" fontId="48" fillId="0" borderId="14" xfId="0" applyNumberFormat="1" applyFont="1" applyBorder="1" applyAlignment="1">
      <alignment horizontal="center" vertical="center" wrapText="1"/>
    </xf>
    <xf numFmtId="184" fontId="48" fillId="0" borderId="14" xfId="0" applyNumberFormat="1" applyFont="1" applyBorder="1" applyAlignment="1">
      <alignment horizontal="center" vertical="center"/>
    </xf>
    <xf numFmtId="176" fontId="51" fillId="28" borderId="17" xfId="0" applyNumberFormat="1" applyFont="1" applyFill="1" applyBorder="1" applyAlignment="1">
      <alignment horizontal="center" vertical="center" wrapText="1"/>
    </xf>
    <xf numFmtId="0" fontId="47" fillId="0" borderId="64" xfId="0" applyFont="1" applyFill="1" applyBorder="1" applyAlignment="1">
      <alignment horizontal="left" vertical="center"/>
    </xf>
    <xf numFmtId="0" fontId="47" fillId="0" borderId="65" xfId="0" applyFont="1" applyFill="1" applyBorder="1" applyAlignment="1">
      <alignment horizontal="left" vertical="center"/>
    </xf>
    <xf numFmtId="0" fontId="46" fillId="0" borderId="68" xfId="0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textRotation="255" wrapText="1"/>
    </xf>
    <xf numFmtId="0" fontId="46" fillId="0" borderId="43" xfId="0" applyFont="1" applyBorder="1" applyAlignment="1">
      <alignment horizontal="center" vertical="center" textRotation="255" wrapText="1"/>
    </xf>
    <xf numFmtId="0" fontId="46" fillId="0" borderId="45" xfId="0" applyFont="1" applyBorder="1" applyAlignment="1">
      <alignment horizontal="center" vertical="center" textRotation="255" wrapText="1"/>
    </xf>
    <xf numFmtId="176" fontId="51" fillId="28" borderId="14" xfId="0" applyNumberFormat="1" applyFont="1" applyFill="1" applyBorder="1" applyAlignment="1">
      <alignment horizontal="center" vertical="center" wrapText="1"/>
    </xf>
    <xf numFmtId="0" fontId="46" fillId="0" borderId="42" xfId="0" applyFont="1" applyBorder="1" applyAlignment="1">
      <alignment horizontal="left" vertical="center" wrapText="1"/>
    </xf>
    <xf numFmtId="0" fontId="46" fillId="0" borderId="44" xfId="0" applyFont="1" applyBorder="1" applyAlignment="1">
      <alignment horizontal="left" vertical="center" wrapText="1"/>
    </xf>
    <xf numFmtId="0" fontId="46" fillId="0" borderId="46" xfId="0" applyFont="1" applyBorder="1" applyAlignment="1">
      <alignment horizontal="left" vertical="center" wrapText="1"/>
    </xf>
    <xf numFmtId="0" fontId="49" fillId="0" borderId="14" xfId="0" applyFont="1" applyFill="1" applyBorder="1" applyAlignment="1">
      <alignment horizontal="center" vertical="center" wrapText="1" shrinkToFit="1"/>
    </xf>
    <xf numFmtId="0" fontId="46" fillId="0" borderId="40" xfId="0" applyFont="1" applyBorder="1" applyAlignment="1">
      <alignment horizontal="left" vertical="center" wrapText="1"/>
    </xf>
    <xf numFmtId="0" fontId="49" fillId="0" borderId="13" xfId="0" applyFont="1" applyFill="1" applyBorder="1" applyAlignment="1">
      <alignment horizontal="center" vertical="center" wrapText="1" shrinkToFit="1"/>
    </xf>
    <xf numFmtId="0" fontId="49" fillId="0" borderId="11" xfId="0" applyFont="1" applyFill="1" applyBorder="1" applyAlignment="1">
      <alignment horizontal="center" vertical="center" wrapText="1" shrinkToFit="1"/>
    </xf>
    <xf numFmtId="0" fontId="49" fillId="0" borderId="17" xfId="0" applyFont="1" applyFill="1" applyBorder="1" applyAlignment="1">
      <alignment horizontal="center" vertical="center" wrapText="1" shrinkToFit="1"/>
    </xf>
    <xf numFmtId="0" fontId="46" fillId="0" borderId="14" xfId="0" applyFont="1" applyBorder="1" applyAlignment="1">
      <alignment horizontal="left" vertical="center" wrapText="1"/>
    </xf>
    <xf numFmtId="3" fontId="52" fillId="0" borderId="13" xfId="0" applyNumberFormat="1" applyFont="1" applyBorder="1" applyAlignment="1">
      <alignment horizontal="center" vertical="center"/>
    </xf>
    <xf numFmtId="3" fontId="52" fillId="0" borderId="11" xfId="0" applyNumberFormat="1" applyFont="1" applyBorder="1" applyAlignment="1">
      <alignment horizontal="center" vertical="center"/>
    </xf>
    <xf numFmtId="3" fontId="52" fillId="0" borderId="17" xfId="0" applyNumberFormat="1" applyFont="1" applyBorder="1" applyAlignment="1">
      <alignment horizontal="center" vertical="center"/>
    </xf>
    <xf numFmtId="41" fontId="52" fillId="0" borderId="13" xfId="38" applyFont="1" applyBorder="1" applyAlignment="1">
      <alignment horizontal="center" vertical="center"/>
    </xf>
    <xf numFmtId="41" fontId="52" fillId="0" borderId="11" xfId="38" applyFont="1" applyBorder="1" applyAlignment="1">
      <alignment horizontal="center" vertical="center"/>
    </xf>
    <xf numFmtId="41" fontId="52" fillId="0" borderId="17" xfId="38" applyFont="1" applyBorder="1" applyAlignment="1">
      <alignment horizontal="center" vertical="center"/>
    </xf>
    <xf numFmtId="0" fontId="46" fillId="0" borderId="13" xfId="0" applyFont="1" applyFill="1" applyBorder="1" applyAlignment="1">
      <alignment horizontal="left" vertical="center" wrapText="1"/>
    </xf>
    <xf numFmtId="0" fontId="46" fillId="0" borderId="11" xfId="0" applyFont="1" applyFill="1" applyBorder="1" applyAlignment="1">
      <alignment horizontal="left" vertical="center" wrapText="1"/>
    </xf>
    <xf numFmtId="0" fontId="46" fillId="0" borderId="17" xfId="0" applyFont="1" applyFill="1" applyBorder="1" applyAlignment="1">
      <alignment horizontal="left" vertical="center" wrapText="1"/>
    </xf>
    <xf numFmtId="0" fontId="46" fillId="0" borderId="42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46" xfId="0" applyFont="1" applyBorder="1" applyAlignment="1">
      <alignment horizontal="center" vertical="center" wrapText="1"/>
    </xf>
    <xf numFmtId="0" fontId="51" fillId="28" borderId="14" xfId="0" applyFont="1" applyFill="1" applyBorder="1" applyAlignment="1">
      <alignment horizontal="center" vertical="center" wrapText="1" shrinkToFit="1"/>
    </xf>
    <xf numFmtId="0" fontId="52" fillId="0" borderId="13" xfId="0" applyFont="1" applyBorder="1" applyAlignment="1">
      <alignment horizontal="center" vertical="center"/>
    </xf>
    <xf numFmtId="0" fontId="52" fillId="0" borderId="17" xfId="0" applyFont="1" applyBorder="1" applyAlignment="1">
      <alignment horizontal="center" vertical="center"/>
    </xf>
    <xf numFmtId="0" fontId="46" fillId="0" borderId="13" xfId="0" applyFont="1" applyBorder="1" applyAlignment="1">
      <alignment horizontal="center" vertical="center" textRotation="255" wrapText="1"/>
    </xf>
    <xf numFmtId="0" fontId="46" fillId="0" borderId="11" xfId="0" applyFont="1" applyBorder="1" applyAlignment="1">
      <alignment horizontal="center" vertical="center" textRotation="255" wrapText="1"/>
    </xf>
    <xf numFmtId="0" fontId="46" fillId="0" borderId="17" xfId="0" applyFont="1" applyBorder="1" applyAlignment="1">
      <alignment horizontal="center" vertical="center" textRotation="255" wrapText="1"/>
    </xf>
    <xf numFmtId="0" fontId="49" fillId="0" borderId="13" xfId="0" applyFont="1" applyBorder="1" applyAlignment="1">
      <alignment horizontal="center" vertical="center" wrapText="1" shrinkToFit="1"/>
    </xf>
    <xf numFmtId="0" fontId="49" fillId="0" borderId="11" xfId="0" applyFont="1" applyBorder="1" applyAlignment="1">
      <alignment horizontal="center" vertical="center" wrapText="1" shrinkToFit="1"/>
    </xf>
    <xf numFmtId="0" fontId="49" fillId="0" borderId="17" xfId="0" applyFont="1" applyBorder="1" applyAlignment="1">
      <alignment horizontal="center" vertical="center" wrapText="1" shrinkToFit="1"/>
    </xf>
    <xf numFmtId="0" fontId="46" fillId="0" borderId="69" xfId="0" applyFont="1" applyBorder="1" applyAlignment="1">
      <alignment horizontal="center" vertical="center" textRotation="255" wrapText="1"/>
    </xf>
    <xf numFmtId="0" fontId="49" fillId="0" borderId="14" xfId="0" applyFont="1" applyBorder="1" applyAlignment="1">
      <alignment horizontal="center" vertical="center" wrapText="1" shrinkToFit="1"/>
    </xf>
    <xf numFmtId="0" fontId="49" fillId="0" borderId="70" xfId="0" applyFont="1" applyBorder="1" applyAlignment="1">
      <alignment horizontal="center" vertical="center" wrapText="1" shrinkToFit="1"/>
    </xf>
    <xf numFmtId="0" fontId="46" fillId="0" borderId="13" xfId="0" applyFont="1" applyBorder="1" applyAlignment="1">
      <alignment horizontal="left" vertical="center" wrapText="1"/>
    </xf>
    <xf numFmtId="0" fontId="46" fillId="0" borderId="11" xfId="0" applyFont="1" applyBorder="1" applyAlignment="1">
      <alignment horizontal="left" vertical="center" wrapText="1"/>
    </xf>
    <xf numFmtId="0" fontId="46" fillId="0" borderId="17" xfId="0" applyFont="1" applyBorder="1" applyAlignment="1">
      <alignment horizontal="left" vertical="center" wrapText="1"/>
    </xf>
    <xf numFmtId="0" fontId="49" fillId="25" borderId="13" xfId="0" applyFont="1" applyFill="1" applyBorder="1" applyAlignment="1">
      <alignment horizontal="center" vertical="center" wrapText="1" shrinkToFit="1"/>
    </xf>
    <xf numFmtId="0" fontId="49" fillId="25" borderId="11" xfId="0" applyFont="1" applyFill="1" applyBorder="1" applyAlignment="1">
      <alignment horizontal="center" vertical="center" wrapText="1" shrinkToFit="1"/>
    </xf>
    <xf numFmtId="0" fontId="49" fillId="25" borderId="17" xfId="0" applyFont="1" applyFill="1" applyBorder="1" applyAlignment="1">
      <alignment horizontal="center" vertical="center" wrapText="1" shrinkToFit="1"/>
    </xf>
    <xf numFmtId="0" fontId="52" fillId="0" borderId="11" xfId="0" applyFont="1" applyBorder="1" applyAlignment="1">
      <alignment horizontal="center" vertical="center"/>
    </xf>
    <xf numFmtId="0" fontId="63" fillId="0" borderId="13" xfId="0" applyFont="1" applyFill="1" applyBorder="1" applyAlignment="1">
      <alignment horizontal="left" vertical="center" wrapText="1"/>
    </xf>
    <xf numFmtId="0" fontId="63" fillId="0" borderId="11" xfId="0" applyFont="1" applyFill="1" applyBorder="1" applyAlignment="1">
      <alignment horizontal="left" vertical="center" wrapText="1"/>
    </xf>
    <xf numFmtId="0" fontId="63" fillId="0" borderId="17" xfId="0" applyFont="1" applyFill="1" applyBorder="1" applyAlignment="1">
      <alignment horizontal="left" vertical="center" wrapText="1"/>
    </xf>
  </cellXfs>
  <cellStyles count="61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omma [0]_Book1" xfId="19"/>
    <cellStyle name="Normal_Book1" xfId="20"/>
    <cellStyle name="강조색1" xfId="21" builtinId="29" customBuiltin="1"/>
    <cellStyle name="강조색2" xfId="22" builtinId="33" customBuiltin="1"/>
    <cellStyle name="강조색3" xfId="23" builtinId="37" customBuiltin="1"/>
    <cellStyle name="강조색4" xfId="24" builtinId="41" customBuiltin="1"/>
    <cellStyle name="강조색5" xfId="25" builtinId="45" customBuiltin="1"/>
    <cellStyle name="강조색6" xfId="26" builtinId="49" customBuiltin="1"/>
    <cellStyle name="경고문" xfId="27" builtinId="11" customBuiltin="1"/>
    <cellStyle name="계산" xfId="28" builtinId="22" customBuiltin="1"/>
    <cellStyle name="나쁨" xfId="29" builtinId="27" customBuiltin="1"/>
    <cellStyle name="메모" xfId="30" builtinId="10" customBuiltin="1"/>
    <cellStyle name="백분율" xfId="31" builtinId="5"/>
    <cellStyle name="백분율 2" xfId="32"/>
    <cellStyle name="백분율 2 2" xfId="33"/>
    <cellStyle name="백분율 3" xfId="34"/>
    <cellStyle name="보통" xfId="35" builtinId="28" customBuiltin="1"/>
    <cellStyle name="설명 텍스트" xfId="36" builtinId="53" customBuiltin="1"/>
    <cellStyle name="셀 확인" xfId="37" builtinId="23" customBuiltin="1"/>
    <cellStyle name="쉼표 [0]" xfId="38" builtinId="6"/>
    <cellStyle name="쉼표 [0] 2" xfId="39"/>
    <cellStyle name="쉼표 [0] 2 2" xfId="40"/>
    <cellStyle name="쉼표 [0] 2 3" xfId="41"/>
    <cellStyle name="쉼표 [0] 3" xfId="42"/>
    <cellStyle name="쉼표 [0] 4" xfId="43"/>
    <cellStyle name="연결된 셀" xfId="44" builtinId="24" customBuiltin="1"/>
    <cellStyle name="요약" xfId="45" builtinId="25" customBuiltin="1"/>
    <cellStyle name="입력" xfId="46" builtinId="20" customBuiltin="1"/>
    <cellStyle name="제목" xfId="47" builtinId="15" customBuiltin="1"/>
    <cellStyle name="제목 1" xfId="48" builtinId="16" customBuiltin="1"/>
    <cellStyle name="제목 2" xfId="49" builtinId="17" customBuiltin="1"/>
    <cellStyle name="제목 3" xfId="50" builtinId="18" customBuiltin="1"/>
    <cellStyle name="제목 4" xfId="51" builtinId="19" customBuiltin="1"/>
    <cellStyle name="좋음" xfId="52" builtinId="26" customBuiltin="1"/>
    <cellStyle name="출력" xfId="53" builtinId="21" customBuiltin="1"/>
    <cellStyle name="표준" xfId="0" builtinId="0"/>
    <cellStyle name="표준 2" xfId="54"/>
    <cellStyle name="표준 2 2" xfId="55"/>
    <cellStyle name="표준 3" xfId="56"/>
    <cellStyle name="표준 3 2" xfId="57"/>
    <cellStyle name="표준 4" xfId="58"/>
    <cellStyle name="표준 4 2" xfId="59"/>
    <cellStyle name="표준 5" xfId="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J35" sqref="J35"/>
    </sheetView>
  </sheetViews>
  <sheetFormatPr defaultRowHeight="13.5"/>
  <cols>
    <col min="1" max="1" width="15.5546875" customWidth="1"/>
    <col min="2" max="4" width="9.77734375" customWidth="1"/>
    <col min="5" max="5" width="8.21875" customWidth="1"/>
    <col min="6" max="6" width="20.88671875" customWidth="1"/>
    <col min="7" max="9" width="10.33203125" customWidth="1"/>
  </cols>
  <sheetData>
    <row r="1" spans="1:10" ht="26.25">
      <c r="A1" s="839" t="s">
        <v>85</v>
      </c>
      <c r="B1" s="839"/>
      <c r="C1" s="839"/>
      <c r="D1" s="839"/>
      <c r="E1" s="839"/>
      <c r="F1" s="839"/>
      <c r="G1" s="839"/>
      <c r="H1" s="839"/>
      <c r="I1" s="839"/>
      <c r="J1" s="839"/>
    </row>
    <row r="2" spans="1:10" ht="26.25">
      <c r="A2" s="371"/>
      <c r="B2" s="1"/>
      <c r="C2" s="371"/>
      <c r="D2" s="371"/>
      <c r="E2" s="371"/>
      <c r="F2" s="371"/>
      <c r="G2" s="1"/>
      <c r="H2" s="371"/>
      <c r="I2" s="371"/>
      <c r="J2" s="371"/>
    </row>
    <row r="3" spans="1:10" ht="26.25">
      <c r="A3" s="840" t="s">
        <v>102</v>
      </c>
      <c r="B3" s="840"/>
      <c r="C3" s="840"/>
      <c r="D3" s="840"/>
      <c r="E3" s="2"/>
      <c r="F3" s="3"/>
      <c r="G3" s="3"/>
      <c r="H3" s="3"/>
      <c r="I3" s="4"/>
      <c r="J3" s="5"/>
    </row>
    <row r="4" spans="1:10" ht="16.5">
      <c r="A4" s="6"/>
      <c r="B4" s="7"/>
      <c r="C4" s="3"/>
      <c r="D4" s="3"/>
      <c r="E4" s="2"/>
      <c r="F4" s="3"/>
      <c r="G4" s="7"/>
      <c r="H4" s="3"/>
      <c r="I4" s="4"/>
      <c r="J4" s="272" t="s">
        <v>15</v>
      </c>
    </row>
    <row r="5" spans="1:10" ht="21.75" customHeight="1">
      <c r="A5" s="841" t="s">
        <v>188</v>
      </c>
      <c r="B5" s="847" t="s">
        <v>466</v>
      </c>
      <c r="C5" s="848"/>
      <c r="D5" s="843" t="s">
        <v>189</v>
      </c>
      <c r="E5" s="844"/>
      <c r="F5" s="845" t="s">
        <v>188</v>
      </c>
      <c r="G5" s="847" t="s">
        <v>466</v>
      </c>
      <c r="H5" s="848"/>
      <c r="I5" s="843" t="s">
        <v>189</v>
      </c>
      <c r="J5" s="844"/>
    </row>
    <row r="6" spans="1:10" ht="21.75" customHeight="1" thickBot="1">
      <c r="A6" s="842"/>
      <c r="B6" s="424" t="s">
        <v>467</v>
      </c>
      <c r="C6" s="425" t="s">
        <v>190</v>
      </c>
      <c r="D6" s="426" t="s">
        <v>191</v>
      </c>
      <c r="E6" s="427" t="s">
        <v>192</v>
      </c>
      <c r="F6" s="846"/>
      <c r="G6" s="424" t="s">
        <v>467</v>
      </c>
      <c r="H6" s="425" t="s">
        <v>190</v>
      </c>
      <c r="I6" s="426" t="s">
        <v>191</v>
      </c>
      <c r="J6" s="427" t="s">
        <v>192</v>
      </c>
    </row>
    <row r="7" spans="1:10" ht="21" customHeight="1" thickTop="1">
      <c r="A7" s="428" t="s">
        <v>193</v>
      </c>
      <c r="B7" s="429">
        <f>B8+B12+B16+B19+B23</f>
        <v>130519</v>
      </c>
      <c r="C7" s="429">
        <f>C8+C12+C16+C19+C23</f>
        <v>167977</v>
      </c>
      <c r="D7" s="430">
        <f>C7-B7</f>
        <v>37458</v>
      </c>
      <c r="E7" s="431">
        <f>C7/B7</f>
        <v>1.2869926983810787</v>
      </c>
      <c r="F7" s="432" t="s">
        <v>194</v>
      </c>
      <c r="G7" s="432">
        <f>G8+G26+G30+G34+G35+G36+G37</f>
        <v>130519</v>
      </c>
      <c r="H7" s="432">
        <f>H8+H26+H30+H34+H35+H36+H37</f>
        <v>167977</v>
      </c>
      <c r="I7" s="432">
        <f>I8+I26+I30+I34+I35+I36+I37</f>
        <v>37458</v>
      </c>
      <c r="J7" s="460">
        <f>H7/G7</f>
        <v>1.2869926983810787</v>
      </c>
    </row>
    <row r="8" spans="1:10" ht="21" customHeight="1">
      <c r="A8" s="801" t="s">
        <v>195</v>
      </c>
      <c r="B8" s="802">
        <f>B9</f>
        <v>70880</v>
      </c>
      <c r="C8" s="802">
        <f>C9</f>
        <v>129600</v>
      </c>
      <c r="D8" s="802">
        <f>C8-B8</f>
        <v>58720</v>
      </c>
      <c r="E8" s="803">
        <f>C8/B8</f>
        <v>1.8284424379232507</v>
      </c>
      <c r="F8" s="804" t="s">
        <v>196</v>
      </c>
      <c r="G8" s="421">
        <f>G9+G16+G19</f>
        <v>90752</v>
      </c>
      <c r="H8" s="421">
        <f>H9+H16+H19</f>
        <v>111841</v>
      </c>
      <c r="I8" s="421">
        <f>I9+I16+I19</f>
        <v>21089</v>
      </c>
      <c r="J8" s="423">
        <f>H8/G8</f>
        <v>1.232380553596615</v>
      </c>
    </row>
    <row r="9" spans="1:10" ht="21" customHeight="1">
      <c r="A9" s="402" t="s">
        <v>197</v>
      </c>
      <c r="B9" s="412">
        <f>B11+B10</f>
        <v>70880</v>
      </c>
      <c r="C9" s="412">
        <f>C11+C10</f>
        <v>129600</v>
      </c>
      <c r="D9" s="412">
        <f>C9-B9</f>
        <v>58720</v>
      </c>
      <c r="E9" s="400">
        <f>C9/B9</f>
        <v>1.8284424379232507</v>
      </c>
      <c r="F9" s="433" t="s">
        <v>198</v>
      </c>
      <c r="G9" s="403">
        <f>SUM(G10:G15)</f>
        <v>79542</v>
      </c>
      <c r="H9" s="403">
        <f>SUM(H10:H15)</f>
        <v>99415</v>
      </c>
      <c r="I9" s="403">
        <f>H9-G9</f>
        <v>19873</v>
      </c>
      <c r="J9" s="404">
        <f>H9/G9</f>
        <v>1.249842850318071</v>
      </c>
    </row>
    <row r="10" spans="1:10" ht="21" customHeight="1">
      <c r="A10" s="405" t="s">
        <v>199</v>
      </c>
      <c r="B10" s="434">
        <f>'15세입'!E8</f>
        <v>53320</v>
      </c>
      <c r="C10" s="434">
        <f>'15세입'!F8</f>
        <v>124000</v>
      </c>
      <c r="D10" s="412">
        <f t="shared" ref="D10:D11" si="0">C10-B10</f>
        <v>70680</v>
      </c>
      <c r="E10" s="400">
        <f t="shared" ref="E10:E11" si="1">C10/B10</f>
        <v>2.3255813953488373</v>
      </c>
      <c r="F10" s="406" t="s">
        <v>200</v>
      </c>
      <c r="G10" s="406">
        <f>'15세출'!H8</f>
        <v>57566</v>
      </c>
      <c r="H10" s="406">
        <f>'15세출'!I8</f>
        <v>70114</v>
      </c>
      <c r="I10" s="403">
        <f t="shared" ref="I10:I15" si="2">H10-G10</f>
        <v>12548</v>
      </c>
      <c r="J10" s="404">
        <f t="shared" ref="J10:J15" si="3">H10/G10</f>
        <v>1.2179758885453218</v>
      </c>
    </row>
    <row r="11" spans="1:10" ht="21" customHeight="1">
      <c r="A11" s="413" t="s">
        <v>201</v>
      </c>
      <c r="B11" s="436">
        <f>'15세입'!E18</f>
        <v>17560</v>
      </c>
      <c r="C11" s="436">
        <f>'15세입'!F18</f>
        <v>5600</v>
      </c>
      <c r="D11" s="412">
        <f t="shared" si="0"/>
        <v>-11960</v>
      </c>
      <c r="E11" s="400">
        <f t="shared" si="1"/>
        <v>0.31890660592255127</v>
      </c>
      <c r="F11" s="406" t="s">
        <v>202</v>
      </c>
      <c r="G11" s="406">
        <f>'15세출'!H16</f>
        <v>8940</v>
      </c>
      <c r="H11" s="406">
        <f>'15세출'!I16</f>
        <v>10903</v>
      </c>
      <c r="I11" s="403">
        <f t="shared" si="2"/>
        <v>1963</v>
      </c>
      <c r="J11" s="404">
        <f t="shared" si="3"/>
        <v>1.2195749440715884</v>
      </c>
    </row>
    <row r="12" spans="1:10" ht="21" customHeight="1">
      <c r="A12" s="805" t="s">
        <v>203</v>
      </c>
      <c r="B12" s="806">
        <f>B13</f>
        <v>5520</v>
      </c>
      <c r="C12" s="807">
        <f>C13</f>
        <v>2900</v>
      </c>
      <c r="D12" s="802">
        <f>C12-B12</f>
        <v>-2620</v>
      </c>
      <c r="E12" s="803">
        <f>C12/B12</f>
        <v>0.52536231884057971</v>
      </c>
      <c r="F12" s="433" t="s">
        <v>204</v>
      </c>
      <c r="G12" s="433">
        <f>'15세출'!H32</f>
        <v>5542</v>
      </c>
      <c r="H12" s="406">
        <f>'15세출'!I32</f>
        <v>6751</v>
      </c>
      <c r="I12" s="403">
        <f t="shared" si="2"/>
        <v>1209</v>
      </c>
      <c r="J12" s="404">
        <f t="shared" si="3"/>
        <v>1.2181522915914833</v>
      </c>
    </row>
    <row r="13" spans="1:10" ht="21" customHeight="1">
      <c r="A13" s="407" t="s">
        <v>205</v>
      </c>
      <c r="B13" s="438">
        <f>B15+B14</f>
        <v>5520</v>
      </c>
      <c r="C13" s="438">
        <f>C15+C14</f>
        <v>2900</v>
      </c>
      <c r="D13" s="412">
        <f t="shared" ref="D13:D15" si="4">C13-B13</f>
        <v>-2620</v>
      </c>
      <c r="E13" s="400">
        <f t="shared" ref="E13:E15" si="5">C13/B13</f>
        <v>0.52536231884057971</v>
      </c>
      <c r="F13" s="406" t="s">
        <v>206</v>
      </c>
      <c r="G13" s="406">
        <f>'15세출'!H34</f>
        <v>6094</v>
      </c>
      <c r="H13" s="406">
        <f>'15세출'!I34</f>
        <v>10247</v>
      </c>
      <c r="I13" s="403">
        <f t="shared" si="2"/>
        <v>4153</v>
      </c>
      <c r="J13" s="404">
        <f t="shared" si="3"/>
        <v>1.6814899901542502</v>
      </c>
    </row>
    <row r="14" spans="1:10" ht="21" customHeight="1">
      <c r="A14" s="408" t="s">
        <v>207</v>
      </c>
      <c r="B14" s="439">
        <f>'15세입'!E24</f>
        <v>680</v>
      </c>
      <c r="C14" s="439">
        <f>'15세입'!F24</f>
        <v>500</v>
      </c>
      <c r="D14" s="412">
        <f t="shared" si="4"/>
        <v>-180</v>
      </c>
      <c r="E14" s="400">
        <f t="shared" si="5"/>
        <v>0.73529411764705888</v>
      </c>
      <c r="F14" s="406" t="s">
        <v>208</v>
      </c>
      <c r="G14" s="406">
        <f>'15세출'!H40</f>
        <v>0</v>
      </c>
      <c r="H14" s="406">
        <f>'15세출'!I40</f>
        <v>0</v>
      </c>
      <c r="I14" s="403">
        <f t="shared" si="2"/>
        <v>0</v>
      </c>
      <c r="J14" s="404"/>
    </row>
    <row r="15" spans="1:10" ht="21" customHeight="1">
      <c r="A15" s="410" t="s">
        <v>209</v>
      </c>
      <c r="B15" s="419">
        <f>'15세입'!E26</f>
        <v>4840</v>
      </c>
      <c r="C15" s="419">
        <f>'15세입'!F26</f>
        <v>2400</v>
      </c>
      <c r="D15" s="412">
        <f t="shared" si="4"/>
        <v>-2440</v>
      </c>
      <c r="E15" s="400">
        <f t="shared" si="5"/>
        <v>0.49586776859504134</v>
      </c>
      <c r="F15" s="795" t="s">
        <v>241</v>
      </c>
      <c r="G15" s="409">
        <f>'15세출'!H43</f>
        <v>1400</v>
      </c>
      <c r="H15" s="409">
        <f>'15세출'!I43</f>
        <v>1400</v>
      </c>
      <c r="I15" s="444">
        <f t="shared" si="2"/>
        <v>0</v>
      </c>
      <c r="J15" s="401">
        <f t="shared" si="3"/>
        <v>1</v>
      </c>
    </row>
    <row r="16" spans="1:10" ht="21" customHeight="1">
      <c r="A16" s="808" t="s">
        <v>211</v>
      </c>
      <c r="B16" s="802">
        <f>B18</f>
        <v>45514</v>
      </c>
      <c r="C16" s="802">
        <f>C18</f>
        <v>16015</v>
      </c>
      <c r="D16" s="802">
        <f>C16-B16</f>
        <v>-29499</v>
      </c>
      <c r="E16" s="803">
        <f>C16/B16</f>
        <v>0.35186975436129542</v>
      </c>
      <c r="F16" s="796" t="s">
        <v>210</v>
      </c>
      <c r="G16" s="797"/>
      <c r="H16" s="797"/>
      <c r="I16" s="797"/>
      <c r="J16" s="798"/>
    </row>
    <row r="17" spans="1:10" ht="21" customHeight="1">
      <c r="A17" s="411" t="s">
        <v>213</v>
      </c>
      <c r="B17" s="412">
        <f>B18</f>
        <v>45514</v>
      </c>
      <c r="C17" s="412">
        <f>C18</f>
        <v>16015</v>
      </c>
      <c r="D17" s="412">
        <f t="shared" ref="D17:D18" si="6">C17-B17</f>
        <v>-29499</v>
      </c>
      <c r="E17" s="400">
        <f t="shared" ref="E17:E18" si="7">C17/B17</f>
        <v>0.35186975436129542</v>
      </c>
      <c r="F17" s="799" t="s">
        <v>212</v>
      </c>
      <c r="G17" s="406"/>
      <c r="H17" s="406"/>
      <c r="I17" s="435"/>
      <c r="J17" s="404"/>
    </row>
    <row r="18" spans="1:10" ht="21" customHeight="1">
      <c r="A18" s="405" t="s">
        <v>215</v>
      </c>
      <c r="B18" s="434">
        <f>'15세입'!E30</f>
        <v>45514</v>
      </c>
      <c r="C18" s="434">
        <f>'15세입'!F30</f>
        <v>16015</v>
      </c>
      <c r="D18" s="412">
        <f t="shared" si="6"/>
        <v>-29499</v>
      </c>
      <c r="E18" s="400">
        <f t="shared" si="7"/>
        <v>0.35186975436129542</v>
      </c>
      <c r="F18" s="795" t="s">
        <v>214</v>
      </c>
      <c r="G18" s="409"/>
      <c r="H18" s="409"/>
      <c r="I18" s="800"/>
      <c r="J18" s="401"/>
    </row>
    <row r="19" spans="1:10" ht="21" customHeight="1">
      <c r="A19" s="808" t="s">
        <v>220</v>
      </c>
      <c r="B19" s="802">
        <f>B20</f>
        <v>7924</v>
      </c>
      <c r="C19" s="802">
        <f>C20</f>
        <v>19191</v>
      </c>
      <c r="D19" s="802">
        <f>C19-B19</f>
        <v>11267</v>
      </c>
      <c r="E19" s="803">
        <f>C19/B19</f>
        <v>2.4218828874305904</v>
      </c>
      <c r="F19" s="406" t="s">
        <v>216</v>
      </c>
      <c r="G19" s="406">
        <f>SUM(G20:G25)</f>
        <v>11210</v>
      </c>
      <c r="H19" s="406">
        <f>SUM(H20:H25)</f>
        <v>12426</v>
      </c>
      <c r="I19" s="406">
        <f>SUM(I20:I25)</f>
        <v>1216</v>
      </c>
      <c r="J19" s="404">
        <f>H19/G19</f>
        <v>1.1084745762711865</v>
      </c>
    </row>
    <row r="20" spans="1:10" ht="21" customHeight="1">
      <c r="A20" s="411" t="s">
        <v>222</v>
      </c>
      <c r="B20" s="412">
        <f>B21+B22</f>
        <v>7924</v>
      </c>
      <c r="C20" s="412">
        <f>C21+C22</f>
        <v>19191</v>
      </c>
      <c r="D20" s="412">
        <f t="shared" ref="D20:D22" si="8">C20-B20</f>
        <v>11267</v>
      </c>
      <c r="E20" s="400">
        <f t="shared" ref="E20:E21" si="9">C20/B20</f>
        <v>2.4218828874305904</v>
      </c>
      <c r="F20" s="406" t="s">
        <v>217</v>
      </c>
      <c r="G20" s="406">
        <f>'15세출'!H49</f>
        <v>1200</v>
      </c>
      <c r="H20" s="406">
        <f>'15세출'!I49</f>
        <v>1480</v>
      </c>
      <c r="I20" s="403">
        <f t="shared" ref="I20:I25" si="10">H20-G20</f>
        <v>280</v>
      </c>
      <c r="J20" s="404">
        <f t="shared" ref="J20:J23" si="11">H20/G20</f>
        <v>1.2333333333333334</v>
      </c>
    </row>
    <row r="21" spans="1:10" ht="21" customHeight="1">
      <c r="A21" s="405" t="s">
        <v>239</v>
      </c>
      <c r="B21" s="434">
        <f>'15세입'!E37</f>
        <v>3000</v>
      </c>
      <c r="C21" s="434">
        <f>'15세입'!F37</f>
        <v>11324</v>
      </c>
      <c r="D21" s="412">
        <f t="shared" si="8"/>
        <v>8324</v>
      </c>
      <c r="E21" s="400">
        <f t="shared" si="9"/>
        <v>3.7746666666666666</v>
      </c>
      <c r="F21" s="406" t="s">
        <v>218</v>
      </c>
      <c r="G21" s="406">
        <f>'15세출'!H51</f>
        <v>1366</v>
      </c>
      <c r="H21" s="406">
        <f>'15세출'!I51</f>
        <v>1806</v>
      </c>
      <c r="I21" s="403">
        <f t="shared" si="10"/>
        <v>440</v>
      </c>
      <c r="J21" s="404">
        <f t="shared" si="11"/>
        <v>1.3221083455344069</v>
      </c>
    </row>
    <row r="22" spans="1:10" ht="21" customHeight="1">
      <c r="A22" s="413" t="s">
        <v>240</v>
      </c>
      <c r="B22" s="436">
        <f>'15세입'!E38</f>
        <v>4924</v>
      </c>
      <c r="C22" s="436">
        <f>'15세입'!F38</f>
        <v>7867</v>
      </c>
      <c r="D22" s="437">
        <f t="shared" si="8"/>
        <v>2943</v>
      </c>
      <c r="E22" s="414"/>
      <c r="F22" s="409" t="s">
        <v>219</v>
      </c>
      <c r="G22" s="409">
        <f>'15세출'!H58</f>
        <v>7104</v>
      </c>
      <c r="H22" s="409">
        <f>'15세출'!I58</f>
        <v>6900</v>
      </c>
      <c r="I22" s="444">
        <f t="shared" si="10"/>
        <v>-204</v>
      </c>
      <c r="J22" s="401">
        <f t="shared" si="11"/>
        <v>0.97128378378378377</v>
      </c>
    </row>
    <row r="23" spans="1:10" ht="20.100000000000001" customHeight="1">
      <c r="A23" s="809" t="s">
        <v>225</v>
      </c>
      <c r="B23" s="810">
        <f>B24</f>
        <v>681</v>
      </c>
      <c r="C23" s="810">
        <f>C24</f>
        <v>271</v>
      </c>
      <c r="D23" s="802">
        <f>C23-B23</f>
        <v>-410</v>
      </c>
      <c r="E23" s="803">
        <f>C23/B23</f>
        <v>0.39794419970631423</v>
      </c>
      <c r="F23" s="406" t="s">
        <v>221</v>
      </c>
      <c r="G23" s="406">
        <f>'15세출'!H65</f>
        <v>980</v>
      </c>
      <c r="H23" s="406">
        <f>'15세출'!I65</f>
        <v>1180</v>
      </c>
      <c r="I23" s="403">
        <f t="shared" si="10"/>
        <v>200</v>
      </c>
      <c r="J23" s="404">
        <f t="shared" si="11"/>
        <v>1.2040816326530612</v>
      </c>
    </row>
    <row r="24" spans="1:10" ht="20.100000000000001" customHeight="1">
      <c r="A24" s="402" t="s">
        <v>227</v>
      </c>
      <c r="B24" s="412">
        <f>B26+B25</f>
        <v>681</v>
      </c>
      <c r="C24" s="412">
        <f>C26+C25</f>
        <v>271</v>
      </c>
      <c r="D24" s="412">
        <f t="shared" ref="D24:D26" si="12">C24-B24</f>
        <v>-410</v>
      </c>
      <c r="E24" s="400">
        <f t="shared" ref="E24:E26" si="13">C24/B24</f>
        <v>0.39794419970631423</v>
      </c>
      <c r="F24" s="406" t="s">
        <v>223</v>
      </c>
      <c r="G24" s="406">
        <v>200</v>
      </c>
      <c r="H24" s="406">
        <f>'15세출'!I69</f>
        <v>580</v>
      </c>
      <c r="I24" s="403">
        <f t="shared" si="10"/>
        <v>380</v>
      </c>
      <c r="J24" s="404"/>
    </row>
    <row r="25" spans="1:10" ht="20.100000000000001" customHeight="1">
      <c r="A25" s="405" t="s">
        <v>229</v>
      </c>
      <c r="B25" s="434">
        <f>'15세입'!E43</f>
        <v>30</v>
      </c>
      <c r="C25" s="434">
        <f>'15세입'!F43</f>
        <v>80</v>
      </c>
      <c r="D25" s="412">
        <f t="shared" si="12"/>
        <v>50</v>
      </c>
      <c r="E25" s="400">
        <f t="shared" si="13"/>
        <v>2.6666666666666665</v>
      </c>
      <c r="F25" s="440" t="s">
        <v>224</v>
      </c>
      <c r="G25" s="441">
        <f>'15세출'!H71</f>
        <v>360</v>
      </c>
      <c r="H25" s="403">
        <f>'15세출'!I71</f>
        <v>480</v>
      </c>
      <c r="I25" s="403">
        <f t="shared" si="10"/>
        <v>120</v>
      </c>
      <c r="J25" s="404"/>
    </row>
    <row r="26" spans="1:10" ht="20.100000000000001" customHeight="1">
      <c r="A26" s="413" t="s">
        <v>231</v>
      </c>
      <c r="B26" s="436">
        <f>'15세입'!E41</f>
        <v>651</v>
      </c>
      <c r="C26" s="436">
        <f>'15세입'!F41</f>
        <v>191</v>
      </c>
      <c r="D26" s="437">
        <f t="shared" si="12"/>
        <v>-460</v>
      </c>
      <c r="E26" s="414">
        <f t="shared" si="13"/>
        <v>0.29339477726574503</v>
      </c>
      <c r="F26" s="811" t="s">
        <v>226</v>
      </c>
      <c r="G26" s="804">
        <f>G27</f>
        <v>1900</v>
      </c>
      <c r="H26" s="804">
        <f>H27</f>
        <v>8160</v>
      </c>
      <c r="I26" s="804">
        <f>I27</f>
        <v>6260</v>
      </c>
      <c r="J26" s="812">
        <f>H26/G26</f>
        <v>4.2947368421052632</v>
      </c>
    </row>
    <row r="27" spans="1:10" ht="20.100000000000001" customHeight="1">
      <c r="A27" s="448"/>
      <c r="B27" s="434"/>
      <c r="C27" s="434"/>
      <c r="D27" s="412"/>
      <c r="E27" s="400"/>
      <c r="F27" s="406" t="s">
        <v>228</v>
      </c>
      <c r="G27" s="406">
        <f>G28+G29</f>
        <v>1900</v>
      </c>
      <c r="H27" s="406">
        <f>H28+H29</f>
        <v>8160</v>
      </c>
      <c r="I27" s="406">
        <f>I28+I29</f>
        <v>6260</v>
      </c>
      <c r="J27" s="404">
        <f>H27/G27</f>
        <v>4.2947368421052632</v>
      </c>
    </row>
    <row r="28" spans="1:10" ht="20.100000000000001" customHeight="1">
      <c r="A28" s="448"/>
      <c r="B28" s="434"/>
      <c r="C28" s="434"/>
      <c r="D28" s="412"/>
      <c r="E28" s="400"/>
      <c r="F28" s="406" t="s">
        <v>230</v>
      </c>
      <c r="G28" s="406">
        <f>'15세출'!H75</f>
        <v>1000</v>
      </c>
      <c r="H28" s="406">
        <f>'15세출'!I75</f>
        <v>5000</v>
      </c>
      <c r="I28" s="403">
        <f t="shared" ref="I28:I29" si="14">H28-G28</f>
        <v>4000</v>
      </c>
      <c r="J28" s="404">
        <f t="shared" ref="J28:J29" si="15">H28/G28</f>
        <v>5</v>
      </c>
    </row>
    <row r="29" spans="1:10" ht="20.100000000000001" customHeight="1">
      <c r="A29" s="415"/>
      <c r="B29" s="415"/>
      <c r="C29" s="415"/>
      <c r="D29" s="416"/>
      <c r="E29" s="417"/>
      <c r="F29" s="442" t="s">
        <v>232</v>
      </c>
      <c r="G29" s="443">
        <f>'15세출'!H79</f>
        <v>900</v>
      </c>
      <c r="H29" s="444">
        <f>'15세출'!I79</f>
        <v>3160</v>
      </c>
      <c r="I29" s="444">
        <f t="shared" si="14"/>
        <v>2260</v>
      </c>
      <c r="J29" s="401">
        <f t="shared" si="15"/>
        <v>3.5111111111111111</v>
      </c>
    </row>
    <row r="30" spans="1:10" ht="20.100000000000001" customHeight="1">
      <c r="A30" s="415"/>
      <c r="B30" s="415"/>
      <c r="C30" s="415"/>
      <c r="D30" s="416"/>
      <c r="E30" s="417"/>
      <c r="F30" s="811" t="s">
        <v>233</v>
      </c>
      <c r="G30" s="804">
        <f>G31+G32+G33</f>
        <v>32222</v>
      </c>
      <c r="H30" s="804">
        <f t="shared" ref="H30:I30" si="16">H31+H32+H33</f>
        <v>30085</v>
      </c>
      <c r="I30" s="804">
        <f t="shared" si="16"/>
        <v>-2137</v>
      </c>
      <c r="J30" s="423">
        <f>H30/G30</f>
        <v>0.93367885295760655</v>
      </c>
    </row>
    <row r="31" spans="1:10" ht="20.100000000000001" customHeight="1">
      <c r="A31" s="415"/>
      <c r="B31" s="415"/>
      <c r="C31" s="415"/>
      <c r="D31" s="416"/>
      <c r="E31" s="417"/>
      <c r="F31" s="418" t="s">
        <v>234</v>
      </c>
      <c r="G31" s="418">
        <f>'15세출'!H83</f>
        <v>3314</v>
      </c>
      <c r="H31" s="418">
        <f>'15세출'!I83</f>
        <v>3814</v>
      </c>
      <c r="I31" s="418">
        <f>H31-G31</f>
        <v>500</v>
      </c>
      <c r="J31" s="445">
        <f>H31/G31</f>
        <v>1.1508750754375376</v>
      </c>
    </row>
    <row r="32" spans="1:10" ht="20.100000000000001" customHeight="1">
      <c r="A32" s="415"/>
      <c r="B32" s="415"/>
      <c r="C32" s="415"/>
      <c r="D32" s="416"/>
      <c r="E32" s="417"/>
      <c r="F32" s="418" t="s">
        <v>57</v>
      </c>
      <c r="G32" s="418">
        <f>'15세출'!H98</f>
        <v>15311</v>
      </c>
      <c r="H32" s="406">
        <f>'15세출'!I98</f>
        <v>17811</v>
      </c>
      <c r="I32" s="418">
        <f t="shared" ref="I32:I33" si="17">H32-G32</f>
        <v>2500</v>
      </c>
      <c r="J32" s="445">
        <f t="shared" ref="J32:J33" si="18">H32/G32</f>
        <v>1.1632813010254066</v>
      </c>
    </row>
    <row r="33" spans="1:10" ht="20.100000000000001" customHeight="1">
      <c r="A33" s="415"/>
      <c r="B33" s="415"/>
      <c r="C33" s="415"/>
      <c r="D33" s="416"/>
      <c r="E33" s="417"/>
      <c r="F33" s="418" t="s">
        <v>243</v>
      </c>
      <c r="G33" s="418">
        <f>'15세출'!H112</f>
        <v>13597</v>
      </c>
      <c r="H33" s="419">
        <f>'15세출'!I112</f>
        <v>8460</v>
      </c>
      <c r="I33" s="418">
        <f t="shared" si="17"/>
        <v>-5137</v>
      </c>
      <c r="J33" s="445">
        <f t="shared" si="18"/>
        <v>0.62219607266308741</v>
      </c>
    </row>
    <row r="34" spans="1:10" ht="20.100000000000001" customHeight="1">
      <c r="A34" s="415"/>
      <c r="B34" s="415"/>
      <c r="C34" s="415"/>
      <c r="D34" s="416"/>
      <c r="E34" s="417"/>
      <c r="F34" s="420" t="s">
        <v>235</v>
      </c>
      <c r="G34" s="421">
        <f>'15세출'!H123</f>
        <v>2145</v>
      </c>
      <c r="H34" s="421">
        <f>'15세출'!I123</f>
        <v>6532</v>
      </c>
      <c r="I34" s="422">
        <f>H34-G34</f>
        <v>4387</v>
      </c>
      <c r="J34" s="423">
        <f>H34/G34</f>
        <v>3.0452214452214452</v>
      </c>
    </row>
    <row r="35" spans="1:10" ht="20.100000000000001" customHeight="1">
      <c r="A35" s="415"/>
      <c r="B35" s="415"/>
      <c r="C35" s="415"/>
      <c r="D35" s="416"/>
      <c r="E35" s="417"/>
      <c r="F35" s="420" t="s">
        <v>236</v>
      </c>
      <c r="G35" s="421">
        <f>'15세출'!H126</f>
        <v>0</v>
      </c>
      <c r="H35" s="421">
        <f>'15세출'!I126</f>
        <v>0</v>
      </c>
      <c r="I35" s="422">
        <f t="shared" ref="I35:I37" si="19">H35-G35</f>
        <v>0</v>
      </c>
      <c r="J35" s="423"/>
    </row>
    <row r="36" spans="1:10" ht="20.100000000000001" customHeight="1">
      <c r="A36" s="415"/>
      <c r="B36" s="415"/>
      <c r="C36" s="415"/>
      <c r="D36" s="416"/>
      <c r="E36" s="417"/>
      <c r="F36" s="420" t="s">
        <v>237</v>
      </c>
      <c r="G36" s="421">
        <f>'15세출'!H127</f>
        <v>500</v>
      </c>
      <c r="H36" s="421">
        <f>'15세출'!I127</f>
        <v>500</v>
      </c>
      <c r="I36" s="422">
        <f t="shared" si="19"/>
        <v>0</v>
      </c>
      <c r="J36" s="423"/>
    </row>
    <row r="37" spans="1:10" ht="20.100000000000001" customHeight="1">
      <c r="A37" s="458"/>
      <c r="B37" s="458"/>
      <c r="C37" s="458"/>
      <c r="D37" s="458"/>
      <c r="E37" s="459"/>
      <c r="F37" s="446" t="s">
        <v>238</v>
      </c>
      <c r="G37" s="447">
        <f>'15세출'!H128</f>
        <v>3000</v>
      </c>
      <c r="H37" s="447">
        <f>'15세출'!I128</f>
        <v>10859</v>
      </c>
      <c r="I37" s="422">
        <f t="shared" si="19"/>
        <v>7859</v>
      </c>
      <c r="J37" s="423">
        <f t="shared" ref="J37" si="20">H37/G37</f>
        <v>3.6196666666666668</v>
      </c>
    </row>
  </sheetData>
  <mergeCells count="8">
    <mergeCell ref="A1:J1"/>
    <mergeCell ref="A3:D3"/>
    <mergeCell ref="A5:A6"/>
    <mergeCell ref="D5:E5"/>
    <mergeCell ref="F5:F6"/>
    <mergeCell ref="I5:J5"/>
    <mergeCell ref="G5:H5"/>
    <mergeCell ref="B5:C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L105"/>
  <sheetViews>
    <sheetView showGridLines="0" zoomScale="85" zoomScaleNormal="85" zoomScaleSheetLayoutView="90" workbookViewId="0">
      <selection activeCell="A30" sqref="A30"/>
    </sheetView>
  </sheetViews>
  <sheetFormatPr defaultRowHeight="12"/>
  <cols>
    <col min="1" max="2" width="7.77734375" style="24" customWidth="1"/>
    <col min="3" max="3" width="7.88671875" style="24" customWidth="1"/>
    <col min="4" max="4" width="7.88671875" style="32" customWidth="1"/>
    <col min="5" max="5" width="10.77734375" style="40" customWidth="1"/>
    <col min="6" max="6" width="10.33203125" style="41" customWidth="1"/>
    <col min="7" max="7" width="8.77734375" style="41" customWidth="1"/>
    <col min="8" max="8" width="7.77734375" style="24" customWidth="1"/>
    <col min="9" max="9" width="14.44140625" style="271" customWidth="1"/>
    <col min="10" max="10" width="9.109375" style="42" customWidth="1"/>
    <col min="11" max="11" width="3.109375" style="24" customWidth="1"/>
    <col min="12" max="12" width="5.109375" style="24" customWidth="1"/>
    <col min="13" max="13" width="2.88671875" style="24" customWidth="1"/>
    <col min="14" max="14" width="2.109375" style="24" customWidth="1"/>
    <col min="15" max="15" width="4.33203125" style="24" customWidth="1"/>
    <col min="16" max="16" width="4.109375" style="43" customWidth="1"/>
    <col min="17" max="17" width="4.77734375" style="44" customWidth="1"/>
    <col min="18" max="18" width="10.5546875" style="38" customWidth="1"/>
    <col min="19" max="19" width="16.109375" style="24" bestFit="1" customWidth="1"/>
    <col min="20" max="20" width="12.77734375" style="24" bestFit="1" customWidth="1"/>
    <col min="21" max="16384" width="8.88671875" style="24"/>
  </cols>
  <sheetData>
    <row r="1" spans="1:19" s="14" customFormat="1" ht="20.25">
      <c r="A1" s="342" t="s">
        <v>106</v>
      </c>
      <c r="B1" s="342"/>
      <c r="C1" s="342"/>
      <c r="D1" s="342"/>
      <c r="E1" s="26"/>
      <c r="F1" s="27"/>
      <c r="G1" s="27"/>
      <c r="H1" s="10"/>
      <c r="I1" s="28"/>
      <c r="J1" s="8"/>
      <c r="K1" s="10"/>
      <c r="L1" s="10"/>
      <c r="M1" s="10"/>
      <c r="N1" s="10"/>
      <c r="O1" s="10"/>
      <c r="P1" s="29"/>
      <c r="Q1" s="28"/>
      <c r="R1" s="273"/>
    </row>
    <row r="2" spans="1:19" ht="14.25" customHeight="1">
      <c r="A2" s="30"/>
      <c r="B2" s="10"/>
      <c r="C2" s="31"/>
      <c r="E2" s="12"/>
      <c r="F2" s="8"/>
      <c r="G2" s="9"/>
      <c r="H2" s="10"/>
      <c r="I2" s="28"/>
      <c r="J2" s="12"/>
      <c r="K2" s="33"/>
      <c r="L2" s="28"/>
      <c r="M2" s="28"/>
      <c r="N2" s="10"/>
      <c r="O2" s="10"/>
      <c r="P2" s="849" t="s">
        <v>6</v>
      </c>
      <c r="Q2" s="849"/>
      <c r="R2" s="849"/>
    </row>
    <row r="3" spans="1:19" s="14" customFormat="1" ht="15" customHeight="1" thickBot="1">
      <c r="A3" s="858" t="s">
        <v>36</v>
      </c>
      <c r="B3" s="858" t="s">
        <v>37</v>
      </c>
      <c r="C3" s="858" t="s">
        <v>38</v>
      </c>
      <c r="D3" s="860" t="s">
        <v>39</v>
      </c>
      <c r="E3" s="862" t="s">
        <v>103</v>
      </c>
      <c r="F3" s="863"/>
      <c r="G3" s="864" t="s">
        <v>105</v>
      </c>
      <c r="H3" s="865"/>
      <c r="I3" s="852" t="s">
        <v>40</v>
      </c>
      <c r="J3" s="853"/>
      <c r="K3" s="853"/>
      <c r="L3" s="853"/>
      <c r="M3" s="853"/>
      <c r="N3" s="853"/>
      <c r="O3" s="853"/>
      <c r="P3" s="853"/>
      <c r="Q3" s="853"/>
      <c r="R3" s="854"/>
    </row>
    <row r="4" spans="1:19" s="14" customFormat="1" ht="18.75" customHeight="1">
      <c r="A4" s="859"/>
      <c r="B4" s="859"/>
      <c r="C4" s="859"/>
      <c r="D4" s="861"/>
      <c r="E4" s="523" t="s">
        <v>465</v>
      </c>
      <c r="F4" s="524" t="s">
        <v>104</v>
      </c>
      <c r="G4" s="525" t="s">
        <v>43</v>
      </c>
      <c r="H4" s="526" t="s">
        <v>44</v>
      </c>
      <c r="I4" s="855"/>
      <c r="J4" s="856"/>
      <c r="K4" s="856"/>
      <c r="L4" s="856"/>
      <c r="M4" s="856"/>
      <c r="N4" s="856"/>
      <c r="O4" s="856"/>
      <c r="P4" s="856"/>
      <c r="Q4" s="856"/>
      <c r="R4" s="857"/>
    </row>
    <row r="5" spans="1:19" s="11" customFormat="1" ht="24" customHeight="1">
      <c r="A5" s="527" t="s">
        <v>21</v>
      </c>
      <c r="B5" s="528"/>
      <c r="C5" s="529"/>
      <c r="D5" s="530"/>
      <c r="E5" s="531">
        <f>E6+E21+E28+E35+E39</f>
        <v>130519</v>
      </c>
      <c r="F5" s="532">
        <f>F6+F21+F28+F35+F39</f>
        <v>167977</v>
      </c>
      <c r="G5" s="533">
        <f>F5-E5</f>
        <v>37458</v>
      </c>
      <c r="H5" s="534">
        <f>F5/E5*100%</f>
        <v>1.2869926983810787</v>
      </c>
      <c r="I5" s="535"/>
      <c r="J5" s="536"/>
      <c r="K5" s="537"/>
      <c r="L5" s="537"/>
      <c r="M5" s="537"/>
      <c r="N5" s="537"/>
      <c r="O5" s="537"/>
      <c r="P5" s="538" t="s">
        <v>112</v>
      </c>
      <c r="Q5" s="539" t="s">
        <v>8</v>
      </c>
      <c r="R5" s="540">
        <f>R6+R21+R28+R35+R39</f>
        <v>167976544</v>
      </c>
    </row>
    <row r="6" spans="1:19" s="14" customFormat="1" ht="24" customHeight="1">
      <c r="A6" s="541" t="s">
        <v>10</v>
      </c>
      <c r="B6" s="541"/>
      <c r="C6" s="541"/>
      <c r="D6" s="542"/>
      <c r="E6" s="543">
        <f>E7</f>
        <v>70880</v>
      </c>
      <c r="F6" s="544">
        <f>F7</f>
        <v>129600</v>
      </c>
      <c r="G6" s="545">
        <f t="shared" ref="G6:G44" si="0">F6-E6</f>
        <v>58720</v>
      </c>
      <c r="H6" s="546">
        <f t="shared" ref="H6:H44" si="1">F6/E6*100%</f>
        <v>1.8284424379232507</v>
      </c>
      <c r="I6" s="547"/>
      <c r="J6" s="548"/>
      <c r="K6" s="549"/>
      <c r="L6" s="549"/>
      <c r="M6" s="549"/>
      <c r="N6" s="549"/>
      <c r="O6" s="549"/>
      <c r="P6" s="545" t="s">
        <v>3</v>
      </c>
      <c r="Q6" s="550" t="s">
        <v>8</v>
      </c>
      <c r="R6" s="551">
        <f>R8+R18</f>
        <v>129600000</v>
      </c>
    </row>
    <row r="7" spans="1:19" s="34" customFormat="1" ht="24" customHeight="1">
      <c r="A7" s="552"/>
      <c r="B7" s="553" t="s">
        <v>10</v>
      </c>
      <c r="C7" s="552"/>
      <c r="D7" s="554"/>
      <c r="E7" s="555">
        <f>E8+E18</f>
        <v>70880</v>
      </c>
      <c r="F7" s="556">
        <f>F8+F18</f>
        <v>129600</v>
      </c>
      <c r="G7" s="533">
        <f t="shared" si="0"/>
        <v>58720</v>
      </c>
      <c r="H7" s="534">
        <f t="shared" si="1"/>
        <v>1.8284424379232507</v>
      </c>
      <c r="I7" s="557"/>
      <c r="J7" s="558"/>
      <c r="K7" s="559"/>
      <c r="L7" s="559"/>
      <c r="M7" s="559"/>
      <c r="N7" s="559"/>
      <c r="O7" s="559"/>
      <c r="P7" s="560"/>
      <c r="Q7" s="561"/>
      <c r="R7" s="562"/>
    </row>
    <row r="8" spans="1:19" s="34" customFormat="1" ht="24" customHeight="1">
      <c r="A8" s="563"/>
      <c r="B8" s="563"/>
      <c r="C8" s="553" t="s">
        <v>58</v>
      </c>
      <c r="D8" s="564"/>
      <c r="E8" s="565">
        <v>53320</v>
      </c>
      <c r="F8" s="566">
        <v>124000</v>
      </c>
      <c r="G8" s="533">
        <f t="shared" si="0"/>
        <v>70680</v>
      </c>
      <c r="H8" s="534">
        <f t="shared" si="1"/>
        <v>2.3255813953488373</v>
      </c>
      <c r="I8" s="567"/>
      <c r="J8" s="568"/>
      <c r="K8" s="569"/>
      <c r="L8" s="570"/>
      <c r="M8" s="570"/>
      <c r="N8" s="570"/>
      <c r="O8" s="570"/>
      <c r="P8" s="571" t="s">
        <v>3</v>
      </c>
      <c r="Q8" s="539" t="s">
        <v>8</v>
      </c>
      <c r="R8" s="572">
        <f>R9+R12+R15</f>
        <v>124000000</v>
      </c>
    </row>
    <row r="9" spans="1:19" s="35" customFormat="1" ht="22.5" customHeight="1">
      <c r="A9" s="563"/>
      <c r="B9" s="563"/>
      <c r="C9" s="563"/>
      <c r="D9" s="573"/>
      <c r="E9" s="574"/>
      <c r="F9" s="575"/>
      <c r="G9" s="866">
        <f>F9-E9</f>
        <v>0</v>
      </c>
      <c r="H9" s="850"/>
      <c r="I9" s="576" t="s">
        <v>111</v>
      </c>
      <c r="J9" s="577"/>
      <c r="K9" s="578"/>
      <c r="L9" s="579"/>
      <c r="M9" s="579"/>
      <c r="N9" s="578"/>
      <c r="O9" s="579"/>
      <c r="P9" s="571" t="s">
        <v>3</v>
      </c>
      <c r="Q9" s="539" t="s">
        <v>8</v>
      </c>
      <c r="R9" s="572">
        <f>R10+R11</f>
        <v>82000000</v>
      </c>
      <c r="S9" s="37"/>
    </row>
    <row r="10" spans="1:19" s="35" customFormat="1" ht="22.5" customHeight="1">
      <c r="A10" s="563"/>
      <c r="B10" s="563"/>
      <c r="C10" s="563"/>
      <c r="D10" s="573"/>
      <c r="E10" s="574"/>
      <c r="F10" s="575"/>
      <c r="G10" s="867"/>
      <c r="H10" s="851"/>
      <c r="I10" s="580" t="s">
        <v>115</v>
      </c>
      <c r="J10" s="581">
        <v>32800000</v>
      </c>
      <c r="K10" s="582" t="s">
        <v>7</v>
      </c>
      <c r="L10" s="583">
        <v>1</v>
      </c>
      <c r="M10" s="583" t="s">
        <v>0</v>
      </c>
      <c r="N10" s="583"/>
      <c r="O10" s="583"/>
      <c r="P10" s="584"/>
      <c r="Q10" s="585" t="s">
        <v>8</v>
      </c>
      <c r="R10" s="586">
        <f>J10*L10</f>
        <v>32800000</v>
      </c>
      <c r="S10" s="238"/>
    </row>
    <row r="11" spans="1:19" s="35" customFormat="1" ht="22.5" customHeight="1">
      <c r="A11" s="563"/>
      <c r="B11" s="563"/>
      <c r="C11" s="563"/>
      <c r="D11" s="573"/>
      <c r="E11" s="574"/>
      <c r="F11" s="575"/>
      <c r="G11" s="867"/>
      <c r="H11" s="851"/>
      <c r="I11" s="580" t="s">
        <v>116</v>
      </c>
      <c r="J11" s="581">
        <v>49200000</v>
      </c>
      <c r="K11" s="582" t="s">
        <v>7</v>
      </c>
      <c r="L11" s="583">
        <v>1</v>
      </c>
      <c r="M11" s="583" t="s">
        <v>0</v>
      </c>
      <c r="N11" s="583"/>
      <c r="O11" s="583"/>
      <c r="P11" s="584"/>
      <c r="Q11" s="585" t="s">
        <v>8</v>
      </c>
      <c r="R11" s="586">
        <f>J11*L11</f>
        <v>49200000</v>
      </c>
    </row>
    <row r="12" spans="1:19" s="34" customFormat="1" ht="22.5" customHeight="1">
      <c r="A12" s="563"/>
      <c r="B12" s="563"/>
      <c r="C12" s="563"/>
      <c r="D12" s="573"/>
      <c r="E12" s="574"/>
      <c r="F12" s="575"/>
      <c r="G12" s="867"/>
      <c r="H12" s="851"/>
      <c r="I12" s="580" t="s">
        <v>113</v>
      </c>
      <c r="J12" s="581">
        <v>12000000</v>
      </c>
      <c r="K12" s="582" t="s">
        <v>7</v>
      </c>
      <c r="L12" s="583">
        <v>1</v>
      </c>
      <c r="M12" s="583" t="s">
        <v>0</v>
      </c>
      <c r="N12" s="582"/>
      <c r="O12" s="583"/>
      <c r="P12" s="587"/>
      <c r="Q12" s="588" t="s">
        <v>5</v>
      </c>
      <c r="R12" s="586">
        <f>J12*L12</f>
        <v>12000000</v>
      </c>
    </row>
    <row r="13" spans="1:19" s="34" customFormat="1" ht="22.5" customHeight="1">
      <c r="A13" s="563"/>
      <c r="B13" s="563"/>
      <c r="C13" s="563"/>
      <c r="D13" s="573"/>
      <c r="E13" s="574"/>
      <c r="F13" s="575"/>
      <c r="G13" s="867"/>
      <c r="H13" s="851"/>
      <c r="I13" s="580" t="s">
        <v>117</v>
      </c>
      <c r="J13" s="581">
        <v>4800000</v>
      </c>
      <c r="K13" s="582" t="s">
        <v>7</v>
      </c>
      <c r="L13" s="583">
        <v>1</v>
      </c>
      <c r="M13" s="583" t="s">
        <v>0</v>
      </c>
      <c r="N13" s="583"/>
      <c r="O13" s="583"/>
      <c r="P13" s="584"/>
      <c r="Q13" s="585" t="s">
        <v>8</v>
      </c>
      <c r="R13" s="586">
        <f>J13*L13</f>
        <v>4800000</v>
      </c>
    </row>
    <row r="14" spans="1:19" s="34" customFormat="1" ht="22.5" customHeight="1">
      <c r="A14" s="563"/>
      <c r="B14" s="563"/>
      <c r="C14" s="563"/>
      <c r="D14" s="573"/>
      <c r="E14" s="574"/>
      <c r="F14" s="575"/>
      <c r="G14" s="867"/>
      <c r="H14" s="851"/>
      <c r="I14" s="580" t="s">
        <v>118</v>
      </c>
      <c r="J14" s="581">
        <v>7200000</v>
      </c>
      <c r="K14" s="582" t="s">
        <v>7</v>
      </c>
      <c r="L14" s="583">
        <v>1</v>
      </c>
      <c r="M14" s="583" t="s">
        <v>0</v>
      </c>
      <c r="N14" s="583"/>
      <c r="O14" s="583"/>
      <c r="P14" s="584"/>
      <c r="Q14" s="585" t="s">
        <v>8</v>
      </c>
      <c r="R14" s="586">
        <f>J14*L14</f>
        <v>7200000</v>
      </c>
    </row>
    <row r="15" spans="1:19" s="34" customFormat="1" ht="22.5" customHeight="1">
      <c r="A15" s="563"/>
      <c r="B15" s="563"/>
      <c r="C15" s="563"/>
      <c r="D15" s="573"/>
      <c r="E15" s="574"/>
      <c r="F15" s="575"/>
      <c r="G15" s="867"/>
      <c r="H15" s="851"/>
      <c r="I15" s="580" t="s">
        <v>114</v>
      </c>
      <c r="J15" s="581"/>
      <c r="K15" s="582"/>
      <c r="L15" s="583"/>
      <c r="M15" s="583"/>
      <c r="N15" s="582"/>
      <c r="O15" s="583"/>
      <c r="P15" s="587" t="s">
        <v>3</v>
      </c>
      <c r="Q15" s="589" t="s">
        <v>8</v>
      </c>
      <c r="R15" s="586">
        <v>30000000</v>
      </c>
    </row>
    <row r="16" spans="1:19" s="34" customFormat="1" ht="22.5" customHeight="1">
      <c r="A16" s="563"/>
      <c r="B16" s="563"/>
      <c r="C16" s="563"/>
      <c r="D16" s="573"/>
      <c r="E16" s="574"/>
      <c r="F16" s="575"/>
      <c r="G16" s="867"/>
      <c r="H16" s="851"/>
      <c r="I16" s="580" t="s">
        <v>119</v>
      </c>
      <c r="J16" s="581">
        <v>12000000</v>
      </c>
      <c r="K16" s="582" t="s">
        <v>7</v>
      </c>
      <c r="L16" s="583">
        <v>1</v>
      </c>
      <c r="M16" s="583" t="s">
        <v>0</v>
      </c>
      <c r="N16" s="583"/>
      <c r="O16" s="583"/>
      <c r="P16" s="584"/>
      <c r="Q16" s="585" t="s">
        <v>8</v>
      </c>
      <c r="R16" s="586">
        <f>J16*L16</f>
        <v>12000000</v>
      </c>
    </row>
    <row r="17" spans="1:38" s="34" customFormat="1" ht="22.5" customHeight="1">
      <c r="A17" s="563"/>
      <c r="B17" s="563"/>
      <c r="C17" s="563"/>
      <c r="D17" s="573"/>
      <c r="E17" s="574"/>
      <c r="F17" s="575"/>
      <c r="G17" s="868"/>
      <c r="H17" s="869"/>
      <c r="I17" s="590" t="s">
        <v>120</v>
      </c>
      <c r="J17" s="581">
        <v>18000000</v>
      </c>
      <c r="K17" s="582" t="s">
        <v>7</v>
      </c>
      <c r="L17" s="583">
        <v>1</v>
      </c>
      <c r="M17" s="583" t="s">
        <v>0</v>
      </c>
      <c r="N17" s="583"/>
      <c r="O17" s="583"/>
      <c r="P17" s="584"/>
      <c r="Q17" s="585" t="s">
        <v>8</v>
      </c>
      <c r="R17" s="586">
        <f>J17*L17</f>
        <v>18000000</v>
      </c>
    </row>
    <row r="18" spans="1:38" s="34" customFormat="1" ht="24" customHeight="1">
      <c r="A18" s="563"/>
      <c r="B18" s="563"/>
      <c r="C18" s="553" t="s">
        <v>11</v>
      </c>
      <c r="D18" s="564"/>
      <c r="E18" s="565">
        <v>17560</v>
      </c>
      <c r="F18" s="566">
        <v>5600</v>
      </c>
      <c r="G18" s="533">
        <f t="shared" si="0"/>
        <v>-11960</v>
      </c>
      <c r="H18" s="534">
        <f t="shared" si="1"/>
        <v>0.31890660592255127</v>
      </c>
      <c r="I18" s="557"/>
      <c r="J18" s="558"/>
      <c r="K18" s="591"/>
      <c r="L18" s="559"/>
      <c r="M18" s="559"/>
      <c r="N18" s="559"/>
      <c r="O18" s="559"/>
      <c r="P18" s="560" t="s">
        <v>3</v>
      </c>
      <c r="Q18" s="592" t="s">
        <v>8</v>
      </c>
      <c r="R18" s="562">
        <f>R19+R20</f>
        <v>5600000</v>
      </c>
    </row>
    <row r="19" spans="1:38" s="34" customFormat="1" ht="24" customHeight="1">
      <c r="A19" s="563"/>
      <c r="B19" s="563"/>
      <c r="C19" s="563"/>
      <c r="D19" s="573"/>
      <c r="E19" s="574"/>
      <c r="F19" s="575"/>
      <c r="G19" s="866"/>
      <c r="H19" s="850"/>
      <c r="I19" s="576" t="s">
        <v>96</v>
      </c>
      <c r="J19" s="577">
        <v>3600000</v>
      </c>
      <c r="K19" s="578" t="s">
        <v>18</v>
      </c>
      <c r="L19" s="579">
        <v>1</v>
      </c>
      <c r="M19" s="579" t="s">
        <v>0</v>
      </c>
      <c r="N19" s="578"/>
      <c r="O19" s="579"/>
      <c r="P19" s="593"/>
      <c r="Q19" s="594" t="s">
        <v>5</v>
      </c>
      <c r="R19" s="595">
        <f>J19*L19</f>
        <v>3600000</v>
      </c>
    </row>
    <row r="20" spans="1:38" s="34" customFormat="1" ht="24" customHeight="1">
      <c r="A20" s="563"/>
      <c r="B20" s="563"/>
      <c r="C20" s="563"/>
      <c r="D20" s="573"/>
      <c r="E20" s="574"/>
      <c r="F20" s="575"/>
      <c r="G20" s="867"/>
      <c r="H20" s="851"/>
      <c r="I20" s="580" t="s">
        <v>131</v>
      </c>
      <c r="J20" s="581">
        <v>2000000</v>
      </c>
      <c r="K20" s="582" t="s">
        <v>18</v>
      </c>
      <c r="L20" s="583">
        <v>1</v>
      </c>
      <c r="M20" s="583" t="s">
        <v>0</v>
      </c>
      <c r="N20" s="583"/>
      <c r="O20" s="583"/>
      <c r="P20" s="584"/>
      <c r="Q20" s="588" t="s">
        <v>5</v>
      </c>
      <c r="R20" s="586">
        <f>J20*L20</f>
        <v>2000000</v>
      </c>
    </row>
    <row r="21" spans="1:38" s="34" customFormat="1" ht="24" customHeight="1">
      <c r="A21" s="541" t="s">
        <v>17</v>
      </c>
      <c r="B21" s="541"/>
      <c r="C21" s="541"/>
      <c r="D21" s="542"/>
      <c r="E21" s="598">
        <f>E22</f>
        <v>5520</v>
      </c>
      <c r="F21" s="544">
        <f>F22</f>
        <v>2900</v>
      </c>
      <c r="G21" s="545">
        <f t="shared" si="0"/>
        <v>-2620</v>
      </c>
      <c r="H21" s="546">
        <f t="shared" si="1"/>
        <v>0.52536231884057971</v>
      </c>
      <c r="I21" s="547"/>
      <c r="J21" s="548"/>
      <c r="K21" s="549"/>
      <c r="L21" s="549"/>
      <c r="M21" s="549"/>
      <c r="N21" s="549"/>
      <c r="O21" s="549"/>
      <c r="P21" s="545" t="s">
        <v>3</v>
      </c>
      <c r="Q21" s="599" t="s">
        <v>8</v>
      </c>
      <c r="R21" s="551">
        <f>R22</f>
        <v>2900000</v>
      </c>
    </row>
    <row r="22" spans="1:38" s="34" customFormat="1" ht="24" customHeight="1">
      <c r="A22" s="552"/>
      <c r="B22" s="553" t="s">
        <v>17</v>
      </c>
      <c r="C22" s="553"/>
      <c r="D22" s="554"/>
      <c r="E22" s="600">
        <v>5520</v>
      </c>
      <c r="F22" s="601">
        <f>F23+F25</f>
        <v>2900</v>
      </c>
      <c r="G22" s="533">
        <f t="shared" si="0"/>
        <v>-2620</v>
      </c>
      <c r="H22" s="534">
        <f t="shared" si="1"/>
        <v>0.52536231884057971</v>
      </c>
      <c r="I22" s="602"/>
      <c r="J22" s="603"/>
      <c r="K22" s="604"/>
      <c r="L22" s="605"/>
      <c r="M22" s="605"/>
      <c r="N22" s="605"/>
      <c r="O22" s="605"/>
      <c r="P22" s="560" t="s">
        <v>3</v>
      </c>
      <c r="Q22" s="592" t="s">
        <v>8</v>
      </c>
      <c r="R22" s="562">
        <f>R24</f>
        <v>2900000</v>
      </c>
    </row>
    <row r="23" spans="1:38" s="34" customFormat="1" ht="24" customHeight="1">
      <c r="A23" s="606"/>
      <c r="B23" s="553"/>
      <c r="C23" s="553" t="s">
        <v>86</v>
      </c>
      <c r="D23" s="554"/>
      <c r="E23" s="600">
        <v>5520</v>
      </c>
      <c r="F23" s="601">
        <f>F24+F26</f>
        <v>2900</v>
      </c>
      <c r="G23" s="533">
        <f t="shared" si="0"/>
        <v>-2620</v>
      </c>
      <c r="H23" s="607">
        <f t="shared" si="1"/>
        <v>0.52536231884057971</v>
      </c>
      <c r="I23" s="557"/>
      <c r="J23" s="558"/>
      <c r="K23" s="591"/>
      <c r="L23" s="559"/>
      <c r="M23" s="559"/>
      <c r="N23" s="559"/>
      <c r="O23" s="559"/>
      <c r="P23" s="560"/>
      <c r="Q23" s="592"/>
      <c r="R23" s="562"/>
    </row>
    <row r="24" spans="1:38" s="34" customFormat="1" ht="24" customHeight="1">
      <c r="A24" s="563"/>
      <c r="B24" s="563"/>
      <c r="C24" s="563"/>
      <c r="D24" s="608" t="s">
        <v>59</v>
      </c>
      <c r="E24" s="609">
        <v>680</v>
      </c>
      <c r="F24" s="610">
        <v>500</v>
      </c>
      <c r="G24" s="611">
        <f t="shared" si="0"/>
        <v>-180</v>
      </c>
      <c r="H24" s="612">
        <f t="shared" si="1"/>
        <v>0.73529411764705888</v>
      </c>
      <c r="I24" s="613"/>
      <c r="J24" s="487"/>
      <c r="K24" s="614"/>
      <c r="L24" s="615"/>
      <c r="M24" s="615"/>
      <c r="N24" s="615"/>
      <c r="O24" s="615"/>
      <c r="P24" s="616" t="s">
        <v>3</v>
      </c>
      <c r="Q24" s="617" t="s">
        <v>5</v>
      </c>
      <c r="R24" s="618">
        <f>R25+R27</f>
        <v>2900000</v>
      </c>
    </row>
    <row r="25" spans="1:38" s="34" customFormat="1" ht="24" customHeight="1">
      <c r="A25" s="563"/>
      <c r="B25" s="563"/>
      <c r="C25" s="563"/>
      <c r="D25" s="564"/>
      <c r="E25" s="565"/>
      <c r="F25" s="566"/>
      <c r="G25" s="533">
        <f t="shared" si="0"/>
        <v>0</v>
      </c>
      <c r="H25" s="534"/>
      <c r="I25" s="557" t="s">
        <v>59</v>
      </c>
      <c r="J25" s="558">
        <v>500000</v>
      </c>
      <c r="K25" s="619" t="s">
        <v>18</v>
      </c>
      <c r="L25" s="559">
        <v>1</v>
      </c>
      <c r="M25" s="559" t="s">
        <v>0</v>
      </c>
      <c r="N25" s="559"/>
      <c r="O25" s="559"/>
      <c r="P25" s="620"/>
      <c r="Q25" s="621" t="s">
        <v>5</v>
      </c>
      <c r="R25" s="597">
        <f>J25*L25</f>
        <v>500000</v>
      </c>
    </row>
    <row r="26" spans="1:38" s="34" customFormat="1" ht="24" customHeight="1">
      <c r="A26" s="563"/>
      <c r="B26" s="563"/>
      <c r="C26" s="563"/>
      <c r="D26" s="564" t="s">
        <v>60</v>
      </c>
      <c r="E26" s="565">
        <v>4840</v>
      </c>
      <c r="F26" s="566">
        <v>2400</v>
      </c>
      <c r="G26" s="533">
        <f t="shared" si="0"/>
        <v>-2440</v>
      </c>
      <c r="H26" s="534">
        <f t="shared" si="1"/>
        <v>0.49586776859504134</v>
      </c>
      <c r="I26" s="622"/>
      <c r="J26" s="558"/>
      <c r="K26" s="591"/>
      <c r="L26" s="559"/>
      <c r="M26" s="559"/>
      <c r="N26" s="559"/>
      <c r="O26" s="559"/>
      <c r="P26" s="620"/>
      <c r="Q26" s="623"/>
      <c r="R26" s="562"/>
    </row>
    <row r="27" spans="1:38" s="34" customFormat="1" ht="24" customHeight="1">
      <c r="A27" s="563"/>
      <c r="B27" s="563"/>
      <c r="C27" s="563"/>
      <c r="D27" s="564"/>
      <c r="E27" s="565"/>
      <c r="F27" s="566"/>
      <c r="G27" s="533">
        <f t="shared" si="0"/>
        <v>0</v>
      </c>
      <c r="H27" s="534"/>
      <c r="I27" s="624" t="s">
        <v>20</v>
      </c>
      <c r="J27" s="625">
        <v>2400000</v>
      </c>
      <c r="K27" s="626" t="s">
        <v>7</v>
      </c>
      <c r="L27" s="627">
        <v>1</v>
      </c>
      <c r="M27" s="627" t="s">
        <v>0</v>
      </c>
      <c r="N27" s="627"/>
      <c r="O27" s="627"/>
      <c r="P27" s="628"/>
      <c r="Q27" s="629" t="s">
        <v>8</v>
      </c>
      <c r="R27" s="597">
        <f>J27*L27</f>
        <v>2400000</v>
      </c>
    </row>
    <row r="28" spans="1:38" s="34" customFormat="1" ht="24" customHeight="1">
      <c r="A28" s="630" t="s">
        <v>56</v>
      </c>
      <c r="B28" s="630"/>
      <c r="C28" s="630"/>
      <c r="D28" s="631"/>
      <c r="E28" s="632">
        <v>45514</v>
      </c>
      <c r="F28" s="633">
        <v>16015</v>
      </c>
      <c r="G28" s="545">
        <f t="shared" si="0"/>
        <v>-29499</v>
      </c>
      <c r="H28" s="546">
        <f t="shared" si="1"/>
        <v>0.35186975436129542</v>
      </c>
      <c r="I28" s="547"/>
      <c r="J28" s="548"/>
      <c r="K28" s="549"/>
      <c r="L28" s="549"/>
      <c r="M28" s="549"/>
      <c r="N28" s="549"/>
      <c r="O28" s="549"/>
      <c r="P28" s="545" t="s">
        <v>3</v>
      </c>
      <c r="Q28" s="599" t="s">
        <v>8</v>
      </c>
      <c r="R28" s="551">
        <f>R30</f>
        <v>16014669</v>
      </c>
    </row>
    <row r="29" spans="1:38" s="34" customFormat="1" ht="24" customHeight="1">
      <c r="A29" s="634"/>
      <c r="B29" s="635" t="s">
        <v>56</v>
      </c>
      <c r="C29" s="635"/>
      <c r="D29" s="636"/>
      <c r="E29" s="838">
        <v>45514</v>
      </c>
      <c r="F29" s="637">
        <v>16015</v>
      </c>
      <c r="G29" s="533">
        <f t="shared" si="0"/>
        <v>-29499</v>
      </c>
      <c r="H29" s="534">
        <f t="shared" si="1"/>
        <v>0.35186975436129542</v>
      </c>
      <c r="I29" s="557"/>
      <c r="J29" s="558"/>
      <c r="K29" s="559"/>
      <c r="L29" s="559"/>
      <c r="M29" s="559"/>
      <c r="N29" s="559"/>
      <c r="O29" s="559"/>
      <c r="P29" s="560"/>
      <c r="Q29" s="561"/>
      <c r="R29" s="562"/>
      <c r="S29" s="36"/>
    </row>
    <row r="30" spans="1:38" s="249" customFormat="1" ht="24" customHeight="1">
      <c r="A30" s="638"/>
      <c r="B30" s="639"/>
      <c r="C30" s="640" t="s">
        <v>41</v>
      </c>
      <c r="D30" s="641"/>
      <c r="E30" s="838">
        <v>45514</v>
      </c>
      <c r="F30" s="637">
        <v>16015</v>
      </c>
      <c r="G30" s="533">
        <f t="shared" si="0"/>
        <v>-29499</v>
      </c>
      <c r="H30" s="534">
        <f t="shared" si="1"/>
        <v>0.35186975436129542</v>
      </c>
      <c r="I30" s="567" t="s">
        <v>97</v>
      </c>
      <c r="J30" s="568"/>
      <c r="K30" s="570"/>
      <c r="L30" s="570"/>
      <c r="M30" s="570"/>
      <c r="N30" s="570"/>
      <c r="O30" s="570"/>
      <c r="P30" s="642" t="s">
        <v>3</v>
      </c>
      <c r="Q30" s="643" t="s">
        <v>5</v>
      </c>
      <c r="R30" s="644">
        <f>R31+R32+R33+R34</f>
        <v>16014669</v>
      </c>
      <c r="S30" s="369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</row>
    <row r="31" spans="1:38" s="34" customFormat="1" ht="18.75" customHeight="1">
      <c r="A31" s="638"/>
      <c r="B31" s="645"/>
      <c r="C31" s="645"/>
      <c r="D31" s="646"/>
      <c r="E31" s="20"/>
      <c r="F31" s="647"/>
      <c r="G31" s="866"/>
      <c r="H31" s="850"/>
      <c r="I31" s="789" t="s">
        <v>136</v>
      </c>
      <c r="J31" s="790">
        <v>364000</v>
      </c>
      <c r="K31" s="791" t="s">
        <v>7</v>
      </c>
      <c r="L31" s="790">
        <v>12</v>
      </c>
      <c r="M31" s="790" t="s">
        <v>0</v>
      </c>
      <c r="N31" s="790"/>
      <c r="O31" s="790"/>
      <c r="P31" s="792"/>
      <c r="Q31" s="793" t="s">
        <v>5</v>
      </c>
      <c r="R31" s="794">
        <v>4368000</v>
      </c>
    </row>
    <row r="32" spans="1:38" s="35" customFormat="1" ht="18.75" customHeight="1">
      <c r="A32" s="638"/>
      <c r="B32" s="645"/>
      <c r="C32" s="645"/>
      <c r="D32" s="646"/>
      <c r="E32" s="20"/>
      <c r="F32" s="647"/>
      <c r="G32" s="867"/>
      <c r="H32" s="851"/>
      <c r="I32" s="648" t="s">
        <v>137</v>
      </c>
      <c r="J32" s="649">
        <v>853889</v>
      </c>
      <c r="K32" s="650" t="s">
        <v>7</v>
      </c>
      <c r="L32" s="649">
        <v>12</v>
      </c>
      <c r="M32" s="649" t="s">
        <v>0</v>
      </c>
      <c r="N32" s="653"/>
      <c r="O32" s="654"/>
      <c r="P32" s="628"/>
      <c r="Q32" s="651" t="s">
        <v>5</v>
      </c>
      <c r="R32" s="652">
        <v>10246669</v>
      </c>
    </row>
    <row r="33" spans="1:38" s="35" customFormat="1" ht="18.75" customHeight="1">
      <c r="A33" s="638"/>
      <c r="B33" s="645"/>
      <c r="C33" s="645"/>
      <c r="D33" s="646"/>
      <c r="E33" s="20"/>
      <c r="F33" s="647"/>
      <c r="G33" s="867"/>
      <c r="H33" s="851"/>
      <c r="I33" s="655" t="s">
        <v>432</v>
      </c>
      <c r="J33" s="649">
        <v>100000</v>
      </c>
      <c r="K33" s="650" t="s">
        <v>7</v>
      </c>
      <c r="L33" s="649">
        <v>4</v>
      </c>
      <c r="M33" s="649" t="s">
        <v>16</v>
      </c>
      <c r="N33" s="650"/>
      <c r="O33" s="626" t="s">
        <v>7</v>
      </c>
      <c r="P33" s="587" t="s">
        <v>433</v>
      </c>
      <c r="Q33" s="651" t="s">
        <v>5</v>
      </c>
      <c r="R33" s="656">
        <v>800000</v>
      </c>
    </row>
    <row r="34" spans="1:38" s="35" customFormat="1" ht="18.75" customHeight="1">
      <c r="A34" s="638"/>
      <c r="B34" s="645"/>
      <c r="C34" s="645"/>
      <c r="D34" s="646"/>
      <c r="E34" s="20"/>
      <c r="F34" s="647"/>
      <c r="G34" s="867"/>
      <c r="H34" s="851"/>
      <c r="I34" s="657" t="s">
        <v>138</v>
      </c>
      <c r="J34" s="649">
        <v>50000</v>
      </c>
      <c r="K34" s="650" t="s">
        <v>7</v>
      </c>
      <c r="L34" s="649">
        <v>12</v>
      </c>
      <c r="M34" s="649" t="s">
        <v>0</v>
      </c>
      <c r="N34" s="650"/>
      <c r="O34" s="649"/>
      <c r="P34" s="584"/>
      <c r="Q34" s="658" t="s">
        <v>5</v>
      </c>
      <c r="R34" s="652">
        <f>J34*L34</f>
        <v>600000</v>
      </c>
    </row>
    <row r="35" spans="1:38" ht="24" customHeight="1">
      <c r="A35" s="659" t="s">
        <v>12</v>
      </c>
      <c r="B35" s="659"/>
      <c r="C35" s="659"/>
      <c r="D35" s="660"/>
      <c r="E35" s="661">
        <f>E36</f>
        <v>7924</v>
      </c>
      <c r="F35" s="662">
        <f>F36</f>
        <v>19191</v>
      </c>
      <c r="G35" s="545">
        <f t="shared" si="0"/>
        <v>11267</v>
      </c>
      <c r="H35" s="546">
        <f t="shared" si="1"/>
        <v>2.4218828874305904</v>
      </c>
      <c r="I35" s="663"/>
      <c r="J35" s="664"/>
      <c r="K35" s="665"/>
      <c r="L35" s="665"/>
      <c r="M35" s="665"/>
      <c r="N35" s="665"/>
      <c r="O35" s="665"/>
      <c r="P35" s="666" t="s">
        <v>3</v>
      </c>
      <c r="Q35" s="667" t="s">
        <v>5</v>
      </c>
      <c r="R35" s="668">
        <f>R36</f>
        <v>19190801</v>
      </c>
    </row>
    <row r="36" spans="1:38" ht="24" customHeight="1">
      <c r="A36" s="669"/>
      <c r="B36" s="670" t="s">
        <v>12</v>
      </c>
      <c r="C36" s="670"/>
      <c r="D36" s="671"/>
      <c r="E36" s="672">
        <v>7924</v>
      </c>
      <c r="F36" s="673">
        <f>F37+F38</f>
        <v>19191</v>
      </c>
      <c r="G36" s="533">
        <f t="shared" si="0"/>
        <v>11267</v>
      </c>
      <c r="H36" s="534">
        <f t="shared" si="1"/>
        <v>2.4218828874305904</v>
      </c>
      <c r="I36" s="674"/>
      <c r="J36" s="675"/>
      <c r="K36" s="676"/>
      <c r="L36" s="676"/>
      <c r="M36" s="676"/>
      <c r="N36" s="676"/>
      <c r="O36" s="676"/>
      <c r="P36" s="677" t="s">
        <v>3</v>
      </c>
      <c r="Q36" s="678" t="s">
        <v>5</v>
      </c>
      <c r="R36" s="679">
        <f>R37+R38</f>
        <v>19190801</v>
      </c>
    </row>
    <row r="37" spans="1:38" ht="24" customHeight="1">
      <c r="A37" s="680"/>
      <c r="B37" s="669"/>
      <c r="C37" s="670" t="s">
        <v>35</v>
      </c>
      <c r="D37" s="671"/>
      <c r="E37" s="681">
        <v>3000</v>
      </c>
      <c r="F37" s="682">
        <v>11324</v>
      </c>
      <c r="G37" s="533">
        <f t="shared" si="0"/>
        <v>8324</v>
      </c>
      <c r="H37" s="534">
        <f t="shared" si="1"/>
        <v>3.7746666666666666</v>
      </c>
      <c r="I37" s="674" t="s">
        <v>35</v>
      </c>
      <c r="J37" s="675"/>
      <c r="K37" s="676"/>
      <c r="L37" s="676"/>
      <c r="M37" s="676"/>
      <c r="N37" s="676"/>
      <c r="O37" s="676"/>
      <c r="P37" s="683"/>
      <c r="Q37" s="684"/>
      <c r="R37" s="562">
        <v>11323560</v>
      </c>
    </row>
    <row r="38" spans="1:38" ht="24" customHeight="1">
      <c r="A38" s="680"/>
      <c r="B38" s="669"/>
      <c r="C38" s="670" t="s">
        <v>87</v>
      </c>
      <c r="D38" s="671"/>
      <c r="E38" s="681">
        <v>4924</v>
      </c>
      <c r="F38" s="682">
        <v>7867</v>
      </c>
      <c r="G38" s="533">
        <f t="shared" si="0"/>
        <v>2943</v>
      </c>
      <c r="H38" s="534"/>
      <c r="I38" s="674" t="s">
        <v>87</v>
      </c>
      <c r="J38" s="675"/>
      <c r="K38" s="676"/>
      <c r="L38" s="676"/>
      <c r="M38" s="676"/>
      <c r="N38" s="676"/>
      <c r="O38" s="676"/>
      <c r="P38" s="683"/>
      <c r="Q38" s="684"/>
      <c r="R38" s="562">
        <v>7867241</v>
      </c>
    </row>
    <row r="39" spans="1:38" ht="24" customHeight="1">
      <c r="A39" s="659" t="s">
        <v>13</v>
      </c>
      <c r="B39" s="659"/>
      <c r="C39" s="659"/>
      <c r="D39" s="685"/>
      <c r="E39" s="686">
        <f>E40</f>
        <v>681</v>
      </c>
      <c r="F39" s="673">
        <f>F40+F42</f>
        <v>271</v>
      </c>
      <c r="G39" s="545">
        <f t="shared" si="0"/>
        <v>-410</v>
      </c>
      <c r="H39" s="546">
        <f t="shared" si="1"/>
        <v>0.39794419970631423</v>
      </c>
      <c r="I39" s="547"/>
      <c r="J39" s="548"/>
      <c r="K39" s="687"/>
      <c r="L39" s="549"/>
      <c r="M39" s="549"/>
      <c r="N39" s="549"/>
      <c r="O39" s="549"/>
      <c r="P39" s="666" t="s">
        <v>3</v>
      </c>
      <c r="Q39" s="667" t="s">
        <v>5</v>
      </c>
      <c r="R39" s="668">
        <f>R40</f>
        <v>271074</v>
      </c>
    </row>
    <row r="40" spans="1:38" ht="22.5" customHeight="1">
      <c r="A40" s="669"/>
      <c r="B40" s="670" t="s">
        <v>13</v>
      </c>
      <c r="C40" s="670"/>
      <c r="D40" s="671"/>
      <c r="E40" s="688">
        <v>681</v>
      </c>
      <c r="F40" s="673">
        <f>F41+F43</f>
        <v>271</v>
      </c>
      <c r="G40" s="533">
        <f t="shared" si="0"/>
        <v>-410</v>
      </c>
      <c r="H40" s="534">
        <f t="shared" si="1"/>
        <v>0.39794419970631423</v>
      </c>
      <c r="I40" s="557"/>
      <c r="J40" s="558"/>
      <c r="K40" s="559"/>
      <c r="L40" s="559"/>
      <c r="M40" s="559"/>
      <c r="N40" s="559"/>
      <c r="O40" s="559"/>
      <c r="P40" s="560" t="s">
        <v>3</v>
      </c>
      <c r="Q40" s="621" t="s">
        <v>5</v>
      </c>
      <c r="R40" s="562">
        <f>R42+R43</f>
        <v>271074</v>
      </c>
    </row>
    <row r="41" spans="1:38" ht="22.5" customHeight="1">
      <c r="A41" s="680"/>
      <c r="B41" s="680"/>
      <c r="C41" s="670" t="s">
        <v>82</v>
      </c>
      <c r="D41" s="689"/>
      <c r="E41" s="690">
        <v>651</v>
      </c>
      <c r="F41" s="682">
        <v>191</v>
      </c>
      <c r="G41" s="533">
        <f t="shared" si="0"/>
        <v>-460</v>
      </c>
      <c r="H41" s="534">
        <f t="shared" si="1"/>
        <v>0.29339477726574503</v>
      </c>
      <c r="I41" s="557"/>
      <c r="J41" s="558"/>
      <c r="K41" s="559"/>
      <c r="L41" s="559"/>
      <c r="M41" s="559"/>
      <c r="N41" s="559"/>
      <c r="O41" s="559"/>
      <c r="P41" s="560" t="s">
        <v>25</v>
      </c>
      <c r="Q41" s="621" t="s">
        <v>5</v>
      </c>
      <c r="R41" s="562">
        <f>R42</f>
        <v>191370</v>
      </c>
    </row>
    <row r="42" spans="1:38" ht="22.5" customHeight="1">
      <c r="A42" s="680"/>
      <c r="B42" s="680"/>
      <c r="C42" s="670"/>
      <c r="D42" s="689" t="s">
        <v>463</v>
      </c>
      <c r="E42" s="681"/>
      <c r="F42" s="682"/>
      <c r="G42" s="533">
        <f t="shared" si="0"/>
        <v>0</v>
      </c>
      <c r="H42" s="534"/>
      <c r="I42" s="557" t="s">
        <v>129</v>
      </c>
      <c r="J42" s="558">
        <v>191370</v>
      </c>
      <c r="K42" s="596" t="s">
        <v>7</v>
      </c>
      <c r="L42" s="559">
        <v>1</v>
      </c>
      <c r="M42" s="559" t="s">
        <v>24</v>
      </c>
      <c r="N42" s="559"/>
      <c r="O42" s="559"/>
      <c r="P42" s="560"/>
      <c r="Q42" s="621" t="s">
        <v>8</v>
      </c>
      <c r="R42" s="562">
        <v>191370</v>
      </c>
    </row>
    <row r="43" spans="1:38" ht="22.5" customHeight="1">
      <c r="A43" s="680"/>
      <c r="B43" s="680"/>
      <c r="C43" s="670" t="s">
        <v>61</v>
      </c>
      <c r="D43" s="689"/>
      <c r="E43" s="681">
        <v>30</v>
      </c>
      <c r="F43" s="682">
        <v>80</v>
      </c>
      <c r="G43" s="533">
        <f t="shared" si="0"/>
        <v>50</v>
      </c>
      <c r="H43" s="534">
        <f t="shared" si="1"/>
        <v>2.6666666666666665</v>
      </c>
      <c r="I43" s="557"/>
      <c r="J43" s="558"/>
      <c r="K43" s="559"/>
      <c r="L43" s="559"/>
      <c r="M43" s="559"/>
      <c r="N43" s="559"/>
      <c r="O43" s="559"/>
      <c r="P43" s="560" t="s">
        <v>25</v>
      </c>
      <c r="Q43" s="621" t="s">
        <v>5</v>
      </c>
      <c r="R43" s="562">
        <v>79704</v>
      </c>
    </row>
    <row r="44" spans="1:38" s="45" customFormat="1" ht="22.5" customHeight="1">
      <c r="A44" s="691"/>
      <c r="B44" s="691"/>
      <c r="C44" s="670"/>
      <c r="D44" s="689" t="s">
        <v>464</v>
      </c>
      <c r="E44" s="681"/>
      <c r="F44" s="682"/>
      <c r="G44" s="533">
        <f t="shared" si="0"/>
        <v>0</v>
      </c>
      <c r="H44" s="607" t="e">
        <f t="shared" si="1"/>
        <v>#DIV/0!</v>
      </c>
      <c r="I44" s="557" t="s">
        <v>83</v>
      </c>
      <c r="J44" s="558">
        <v>79704</v>
      </c>
      <c r="K44" s="596" t="s">
        <v>7</v>
      </c>
      <c r="L44" s="559">
        <v>1</v>
      </c>
      <c r="M44" s="559" t="s">
        <v>24</v>
      </c>
      <c r="N44" s="559"/>
      <c r="O44" s="559"/>
      <c r="P44" s="560"/>
      <c r="Q44" s="621" t="s">
        <v>8</v>
      </c>
      <c r="R44" s="562">
        <f>J44*L44</f>
        <v>79704</v>
      </c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</row>
    <row r="45" spans="1:38" ht="22.5" customHeight="1">
      <c r="A45" s="38"/>
      <c r="B45" s="38"/>
      <c r="C45" s="38"/>
      <c r="D45" s="39"/>
    </row>
    <row r="46" spans="1:38">
      <c r="A46" s="38"/>
      <c r="B46" s="38"/>
      <c r="C46" s="38"/>
      <c r="D46" s="39"/>
    </row>
    <row r="47" spans="1:38">
      <c r="A47" s="38"/>
      <c r="B47" s="38"/>
      <c r="C47" s="38"/>
      <c r="D47" s="39"/>
    </row>
    <row r="48" spans="1:38">
      <c r="A48" s="38"/>
      <c r="B48" s="38"/>
      <c r="C48" s="38"/>
      <c r="D48" s="39"/>
    </row>
    <row r="49" spans="1:4">
      <c r="A49" s="38"/>
      <c r="B49" s="38"/>
      <c r="C49" s="38"/>
      <c r="D49" s="39"/>
    </row>
    <row r="50" spans="1:4">
      <c r="A50" s="38"/>
      <c r="B50" s="38"/>
      <c r="C50" s="38"/>
      <c r="D50" s="39"/>
    </row>
    <row r="51" spans="1:4">
      <c r="A51" s="38"/>
      <c r="B51" s="38"/>
      <c r="C51" s="38"/>
      <c r="D51" s="39"/>
    </row>
    <row r="52" spans="1:4">
      <c r="A52" s="38"/>
      <c r="B52" s="38"/>
      <c r="C52" s="38"/>
      <c r="D52" s="39"/>
    </row>
    <row r="53" spans="1:4">
      <c r="A53" s="38"/>
      <c r="B53" s="38"/>
      <c r="C53" s="38"/>
      <c r="D53" s="39"/>
    </row>
    <row r="54" spans="1:4">
      <c r="A54" s="38"/>
      <c r="B54" s="38"/>
      <c r="C54" s="38"/>
      <c r="D54" s="39"/>
    </row>
    <row r="55" spans="1:4">
      <c r="A55" s="38"/>
      <c r="B55" s="38"/>
      <c r="C55" s="38"/>
      <c r="D55" s="39"/>
    </row>
    <row r="56" spans="1:4">
      <c r="A56" s="38"/>
      <c r="B56" s="38"/>
      <c r="C56" s="38"/>
      <c r="D56" s="39"/>
    </row>
    <row r="57" spans="1:4">
      <c r="A57" s="38"/>
      <c r="B57" s="38"/>
      <c r="C57" s="38"/>
      <c r="D57" s="39"/>
    </row>
    <row r="58" spans="1:4">
      <c r="A58" s="38"/>
      <c r="B58" s="38"/>
      <c r="C58" s="38"/>
      <c r="D58" s="39"/>
    </row>
    <row r="59" spans="1:4">
      <c r="A59" s="38"/>
      <c r="B59" s="38"/>
      <c r="C59" s="38"/>
      <c r="D59" s="39"/>
    </row>
    <row r="60" spans="1:4">
      <c r="A60" s="38"/>
      <c r="B60" s="38"/>
      <c r="C60" s="38"/>
      <c r="D60" s="39"/>
    </row>
    <row r="61" spans="1:4">
      <c r="A61" s="38"/>
      <c r="B61" s="38"/>
      <c r="C61" s="38"/>
      <c r="D61" s="39"/>
    </row>
    <row r="62" spans="1:4">
      <c r="A62" s="38"/>
      <c r="B62" s="38"/>
      <c r="C62" s="38"/>
      <c r="D62" s="39"/>
    </row>
    <row r="63" spans="1:4">
      <c r="A63" s="38"/>
      <c r="B63" s="38"/>
      <c r="C63" s="38"/>
      <c r="D63" s="39"/>
    </row>
    <row r="64" spans="1:4">
      <c r="A64" s="38"/>
      <c r="B64" s="38"/>
      <c r="C64" s="38"/>
      <c r="D64" s="39"/>
    </row>
    <row r="65" spans="1:4">
      <c r="A65" s="38"/>
      <c r="B65" s="38"/>
      <c r="C65" s="38"/>
      <c r="D65" s="39"/>
    </row>
    <row r="66" spans="1:4">
      <c r="A66" s="38"/>
      <c r="B66" s="38"/>
      <c r="C66" s="38"/>
      <c r="D66" s="39"/>
    </row>
    <row r="67" spans="1:4">
      <c r="A67" s="38"/>
      <c r="B67" s="38"/>
      <c r="C67" s="38"/>
      <c r="D67" s="39"/>
    </row>
    <row r="68" spans="1:4">
      <c r="A68" s="38"/>
      <c r="B68" s="38"/>
      <c r="C68" s="38"/>
      <c r="D68" s="39"/>
    </row>
    <row r="69" spans="1:4">
      <c r="A69" s="38"/>
      <c r="B69" s="38"/>
      <c r="C69" s="38"/>
      <c r="D69" s="39"/>
    </row>
    <row r="70" spans="1:4">
      <c r="A70" s="38"/>
      <c r="B70" s="38"/>
      <c r="C70" s="38"/>
      <c r="D70" s="39"/>
    </row>
    <row r="71" spans="1:4">
      <c r="A71" s="38"/>
      <c r="B71" s="38"/>
      <c r="C71" s="38"/>
      <c r="D71" s="39"/>
    </row>
    <row r="72" spans="1:4">
      <c r="A72" s="38"/>
      <c r="B72" s="38"/>
      <c r="C72" s="38"/>
      <c r="D72" s="39"/>
    </row>
    <row r="73" spans="1:4">
      <c r="A73" s="38"/>
      <c r="B73" s="38"/>
      <c r="C73" s="38"/>
      <c r="D73" s="39"/>
    </row>
    <row r="74" spans="1:4">
      <c r="A74" s="38"/>
      <c r="B74" s="38"/>
      <c r="C74" s="38"/>
      <c r="D74" s="39"/>
    </row>
    <row r="75" spans="1:4">
      <c r="A75" s="38"/>
      <c r="B75" s="38"/>
      <c r="C75" s="38"/>
      <c r="D75" s="39"/>
    </row>
    <row r="76" spans="1:4">
      <c r="A76" s="38"/>
      <c r="B76" s="38"/>
      <c r="C76" s="38"/>
      <c r="D76" s="39"/>
    </row>
    <row r="77" spans="1:4">
      <c r="A77" s="38"/>
      <c r="B77" s="38"/>
      <c r="C77" s="38"/>
      <c r="D77" s="39"/>
    </row>
    <row r="78" spans="1:4">
      <c r="A78" s="38"/>
      <c r="B78" s="38"/>
      <c r="C78" s="38"/>
      <c r="D78" s="39"/>
    </row>
    <row r="79" spans="1:4">
      <c r="A79" s="38"/>
      <c r="B79" s="38"/>
      <c r="C79" s="38"/>
      <c r="D79" s="39"/>
    </row>
    <row r="80" spans="1:4">
      <c r="A80" s="38"/>
      <c r="B80" s="38"/>
      <c r="C80" s="38"/>
      <c r="D80" s="39"/>
    </row>
    <row r="81" spans="1:4">
      <c r="A81" s="38"/>
      <c r="B81" s="38"/>
      <c r="C81" s="38"/>
      <c r="D81" s="39"/>
    </row>
    <row r="82" spans="1:4">
      <c r="A82" s="38"/>
      <c r="B82" s="38"/>
      <c r="C82" s="38"/>
      <c r="D82" s="39"/>
    </row>
    <row r="83" spans="1:4">
      <c r="A83" s="38"/>
      <c r="B83" s="38"/>
      <c r="C83" s="38"/>
      <c r="D83" s="39"/>
    </row>
    <row r="84" spans="1:4">
      <c r="A84" s="38"/>
      <c r="B84" s="38"/>
      <c r="C84" s="38"/>
      <c r="D84" s="39"/>
    </row>
    <row r="85" spans="1:4">
      <c r="A85" s="38"/>
      <c r="B85" s="38"/>
      <c r="C85" s="38"/>
      <c r="D85" s="39"/>
    </row>
    <row r="86" spans="1:4">
      <c r="A86" s="38"/>
      <c r="B86" s="38"/>
      <c r="C86" s="38"/>
      <c r="D86" s="39"/>
    </row>
    <row r="87" spans="1:4">
      <c r="A87" s="38"/>
      <c r="B87" s="38"/>
      <c r="C87" s="38"/>
      <c r="D87" s="39"/>
    </row>
    <row r="88" spans="1:4">
      <c r="A88" s="38"/>
      <c r="B88" s="38"/>
      <c r="C88" s="38"/>
      <c r="D88" s="39"/>
    </row>
    <row r="89" spans="1:4">
      <c r="A89" s="38"/>
      <c r="B89" s="38"/>
      <c r="C89" s="38"/>
      <c r="D89" s="39"/>
    </row>
    <row r="90" spans="1:4">
      <c r="A90" s="38"/>
      <c r="B90" s="38"/>
      <c r="C90" s="38"/>
      <c r="D90" s="39"/>
    </row>
    <row r="91" spans="1:4">
      <c r="A91" s="38"/>
      <c r="B91" s="38"/>
      <c r="C91" s="38"/>
      <c r="D91" s="39"/>
    </row>
    <row r="92" spans="1:4">
      <c r="A92" s="38"/>
      <c r="B92" s="38"/>
      <c r="C92" s="38"/>
      <c r="D92" s="39"/>
    </row>
    <row r="93" spans="1:4">
      <c r="A93" s="38"/>
      <c r="B93" s="38"/>
      <c r="C93" s="38"/>
      <c r="D93" s="39"/>
    </row>
    <row r="94" spans="1:4">
      <c r="A94" s="38"/>
      <c r="B94" s="38"/>
      <c r="C94" s="38"/>
      <c r="D94" s="39"/>
    </row>
    <row r="95" spans="1:4">
      <c r="A95" s="38"/>
      <c r="B95" s="38"/>
      <c r="C95" s="38"/>
      <c r="D95" s="39"/>
    </row>
    <row r="96" spans="1:4">
      <c r="A96" s="38"/>
      <c r="B96" s="38"/>
      <c r="C96" s="38"/>
      <c r="D96" s="39"/>
    </row>
    <row r="97" spans="1:4">
      <c r="A97" s="38"/>
      <c r="B97" s="38"/>
      <c r="C97" s="38"/>
      <c r="D97" s="39"/>
    </row>
    <row r="98" spans="1:4">
      <c r="A98" s="38"/>
      <c r="B98" s="38"/>
      <c r="C98" s="38"/>
      <c r="D98" s="39"/>
    </row>
    <row r="99" spans="1:4">
      <c r="A99" s="38"/>
      <c r="B99" s="38"/>
      <c r="C99" s="38"/>
      <c r="D99" s="39"/>
    </row>
    <row r="100" spans="1:4">
      <c r="A100" s="38"/>
      <c r="B100" s="38"/>
      <c r="C100" s="38"/>
      <c r="D100" s="39"/>
    </row>
    <row r="101" spans="1:4">
      <c r="A101" s="38"/>
      <c r="B101" s="38"/>
      <c r="C101" s="38"/>
      <c r="D101" s="39"/>
    </row>
    <row r="102" spans="1:4">
      <c r="A102" s="38"/>
      <c r="B102" s="38"/>
      <c r="C102" s="38"/>
      <c r="D102" s="39"/>
    </row>
    <row r="103" spans="1:4">
      <c r="A103" s="38"/>
      <c r="B103" s="38"/>
      <c r="C103" s="38"/>
      <c r="D103" s="39"/>
    </row>
    <row r="104" spans="1:4">
      <c r="A104" s="38"/>
      <c r="B104" s="38"/>
      <c r="C104" s="38"/>
      <c r="D104" s="39"/>
    </row>
    <row r="105" spans="1:4">
      <c r="A105" s="38"/>
      <c r="B105" s="38"/>
      <c r="C105" s="38"/>
      <c r="D105" s="39"/>
    </row>
  </sheetData>
  <mergeCells count="14">
    <mergeCell ref="P2:R2"/>
    <mergeCell ref="H31:H34"/>
    <mergeCell ref="I3:R4"/>
    <mergeCell ref="A3:A4"/>
    <mergeCell ref="B3:B4"/>
    <mergeCell ref="C3:C4"/>
    <mergeCell ref="D3:D4"/>
    <mergeCell ref="E3:F3"/>
    <mergeCell ref="G3:H3"/>
    <mergeCell ref="G9:G17"/>
    <mergeCell ref="G19:G20"/>
    <mergeCell ref="G31:G34"/>
    <mergeCell ref="H9:H17"/>
    <mergeCell ref="H19:H20"/>
  </mergeCells>
  <phoneticPr fontId="2" type="noConversion"/>
  <printOptions horizontalCentered="1"/>
  <pageMargins left="0.78740157480314965" right="0.59055118110236227" top="0.98425196850393704" bottom="0.78740157480314965" header="0.19685039370078741" footer="0.59055118110236227"/>
  <pageSetup paperSize="9" scale="85" firstPageNumber="2" orientation="landscape" useFirstPageNumber="1" r:id="rId1"/>
  <headerFooter alignWithMargins="0">
    <oddFooter>&amp;C&amp;P&amp;R울산신나는아동쉼터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V191"/>
  <sheetViews>
    <sheetView showGridLines="0" zoomScale="115" zoomScaleNormal="115" zoomScaleSheetLayoutView="100" workbookViewId="0">
      <selection activeCell="H67" sqref="H67"/>
    </sheetView>
  </sheetViews>
  <sheetFormatPr defaultRowHeight="12" outlineLevelCol="1"/>
  <cols>
    <col min="1" max="1" width="5.77734375" style="16" customWidth="1"/>
    <col min="2" max="2" width="9" style="16" customWidth="1"/>
    <col min="3" max="3" width="13.109375" style="51" customWidth="1"/>
    <col min="4" max="4" width="11.21875" style="55" hidden="1" customWidth="1"/>
    <col min="5" max="7" width="11.109375" style="19" hidden="1" customWidth="1" outlineLevel="1"/>
    <col min="8" max="8" width="12" style="18" customWidth="1" collapsed="1"/>
    <col min="9" max="9" width="11.109375" style="271" customWidth="1"/>
    <col min="10" max="10" width="8.77734375" style="18" customWidth="1"/>
    <col min="11" max="11" width="6.109375" style="53" customWidth="1"/>
    <col min="12" max="12" width="24.109375" style="51" customWidth="1"/>
    <col min="13" max="13" width="10.44140625" style="18" customWidth="1"/>
    <col min="14" max="14" width="3.5546875" style="19" customWidth="1"/>
    <col min="15" max="15" width="4.88671875" style="54" customWidth="1"/>
    <col min="16" max="16" width="4.6640625" style="19" customWidth="1"/>
    <col min="17" max="17" width="1.21875" style="19" customWidth="1"/>
    <col min="18" max="18" width="3.88671875" style="16" customWidth="1"/>
    <col min="19" max="19" width="3.21875" style="16" customWidth="1"/>
    <col min="20" max="20" width="1.44140625" style="16" customWidth="1"/>
    <col min="21" max="21" width="10.6640625" style="18" customWidth="1"/>
    <col min="22" max="22" width="11.44140625" style="19" customWidth="1"/>
    <col min="23" max="16384" width="8.88671875" style="16"/>
  </cols>
  <sheetData>
    <row r="1" spans="1:22" ht="20.25" customHeight="1">
      <c r="A1" s="873" t="s">
        <v>107</v>
      </c>
      <c r="B1" s="873"/>
      <c r="C1" s="873"/>
      <c r="D1" s="873"/>
      <c r="E1" s="873"/>
      <c r="F1" s="873"/>
      <c r="G1" s="873"/>
      <c r="H1" s="873"/>
      <c r="I1" s="873"/>
      <c r="J1" s="23"/>
      <c r="K1" s="23"/>
      <c r="L1" s="46"/>
      <c r="M1" s="47"/>
      <c r="N1" s="48"/>
      <c r="O1" s="49"/>
      <c r="P1" s="48"/>
      <c r="Q1" s="48"/>
      <c r="R1" s="25"/>
      <c r="S1" s="25"/>
      <c r="T1" s="25"/>
      <c r="U1" s="47"/>
    </row>
    <row r="2" spans="1:22" ht="12.75" customHeight="1">
      <c r="A2" s="25"/>
      <c r="B2" s="25"/>
      <c r="C2" s="23"/>
      <c r="D2" s="23"/>
      <c r="E2" s="874" t="s">
        <v>55</v>
      </c>
      <c r="F2" s="875"/>
      <c r="G2" s="876"/>
      <c r="H2" s="879"/>
      <c r="I2" s="879"/>
      <c r="J2" s="23"/>
      <c r="K2" s="23"/>
      <c r="L2" s="46"/>
      <c r="M2" s="47"/>
      <c r="N2" s="48"/>
      <c r="O2" s="49"/>
      <c r="P2" s="48"/>
      <c r="Q2" s="48"/>
      <c r="R2" s="25"/>
      <c r="S2" s="25"/>
      <c r="T2" s="25"/>
      <c r="U2" s="50" t="s">
        <v>45</v>
      </c>
    </row>
    <row r="3" spans="1:22" s="13" customFormat="1" ht="20.25" customHeight="1" thickBot="1">
      <c r="A3" s="882" t="s">
        <v>46</v>
      </c>
      <c r="B3" s="882" t="s">
        <v>47</v>
      </c>
      <c r="C3" s="882" t="s">
        <v>48</v>
      </c>
      <c r="D3" s="884" t="s">
        <v>49</v>
      </c>
      <c r="E3" s="877" t="s">
        <v>52</v>
      </c>
      <c r="F3" s="877"/>
      <c r="G3" s="878"/>
      <c r="H3" s="902" t="s">
        <v>103</v>
      </c>
      <c r="I3" s="903"/>
      <c r="J3" s="894" t="s">
        <v>42</v>
      </c>
      <c r="K3" s="895"/>
      <c r="L3" s="896" t="s">
        <v>50</v>
      </c>
      <c r="M3" s="897"/>
      <c r="N3" s="897"/>
      <c r="O3" s="897"/>
      <c r="P3" s="897"/>
      <c r="Q3" s="897"/>
      <c r="R3" s="897"/>
      <c r="S3" s="897"/>
      <c r="T3" s="897"/>
      <c r="U3" s="898"/>
      <c r="V3" s="21"/>
    </row>
    <row r="4" spans="1:22" s="13" customFormat="1" ht="15.75" customHeight="1">
      <c r="A4" s="883"/>
      <c r="B4" s="883"/>
      <c r="C4" s="883"/>
      <c r="D4" s="885"/>
      <c r="E4" s="268" t="s">
        <v>51</v>
      </c>
      <c r="F4" s="254" t="s">
        <v>53</v>
      </c>
      <c r="G4" s="301" t="s">
        <v>54</v>
      </c>
      <c r="H4" s="303" t="s">
        <v>465</v>
      </c>
      <c r="I4" s="315" t="s">
        <v>104</v>
      </c>
      <c r="J4" s="251" t="s">
        <v>43</v>
      </c>
      <c r="K4" s="252" t="s">
        <v>44</v>
      </c>
      <c r="L4" s="899"/>
      <c r="M4" s="900"/>
      <c r="N4" s="900"/>
      <c r="O4" s="900"/>
      <c r="P4" s="900"/>
      <c r="Q4" s="900"/>
      <c r="R4" s="900"/>
      <c r="S4" s="900"/>
      <c r="T4" s="900"/>
      <c r="U4" s="901"/>
      <c r="V4" s="21"/>
    </row>
    <row r="5" spans="1:22" ht="24" customHeight="1">
      <c r="A5" s="172"/>
      <c r="B5" s="172"/>
      <c r="C5" s="173"/>
      <c r="D5" s="274"/>
      <c r="E5" s="134" t="e">
        <f>E6+E73+E82+#REF!+#REF!+E128</f>
        <v>#REF!</v>
      </c>
      <c r="F5" s="174" t="e">
        <f>F6+F73+F82+#REF!+#REF!+F128</f>
        <v>#REF!</v>
      </c>
      <c r="G5" s="174" t="e">
        <f>G6+G73+G82+#REF!+#REF!+G128</f>
        <v>#REF!</v>
      </c>
      <c r="H5" s="357">
        <v>130519</v>
      </c>
      <c r="I5" s="357">
        <f>I6+I73+I82++I126+I128+I123+I127</f>
        <v>167977</v>
      </c>
      <c r="J5" s="357">
        <f>J6+J73+J82++J126+J128+J123+J127</f>
        <v>37458</v>
      </c>
      <c r="K5" s="335">
        <f>I5/H5*100%</f>
        <v>1.2869926983810787</v>
      </c>
      <c r="L5" s="132"/>
      <c r="M5" s="133"/>
      <c r="N5" s="134"/>
      <c r="O5" s="135"/>
      <c r="P5" s="134"/>
      <c r="Q5" s="134"/>
      <c r="R5" s="136"/>
      <c r="S5" s="136" t="s">
        <v>110</v>
      </c>
      <c r="T5" s="136"/>
      <c r="U5" s="461">
        <f>U6+U73+U82++U126+U128+U123+U127</f>
        <v>167976543.64428002</v>
      </c>
    </row>
    <row r="6" spans="1:22" ht="24" customHeight="1">
      <c r="A6" s="255" t="s">
        <v>2</v>
      </c>
      <c r="B6" s="255"/>
      <c r="C6" s="255"/>
      <c r="D6" s="275"/>
      <c r="E6" s="260" t="e">
        <f>E7+E45+E48</f>
        <v>#REF!</v>
      </c>
      <c r="F6" s="256" t="e">
        <f>F7+F45+F48</f>
        <v>#REF!</v>
      </c>
      <c r="G6" s="256" t="e">
        <f>G7+G45+G48</f>
        <v>#REF!</v>
      </c>
      <c r="H6" s="358">
        <v>90752</v>
      </c>
      <c r="I6" s="316">
        <f>I7+I45+I48</f>
        <v>111841</v>
      </c>
      <c r="J6" s="253">
        <f>I6-H6</f>
        <v>21089</v>
      </c>
      <c r="K6" s="708">
        <f>I6/H6*100%</f>
        <v>1.232380553596615</v>
      </c>
      <c r="L6" s="258"/>
      <c r="M6" s="259"/>
      <c r="N6" s="260"/>
      <c r="O6" s="261"/>
      <c r="P6" s="260"/>
      <c r="Q6" s="260"/>
      <c r="R6" s="260"/>
      <c r="S6" s="260" t="s">
        <v>109</v>
      </c>
      <c r="T6" s="260"/>
      <c r="U6" s="257">
        <f>U7+U45+U48</f>
        <v>111840868.64428</v>
      </c>
    </row>
    <row r="7" spans="1:22" ht="24" customHeight="1">
      <c r="A7" s="175"/>
      <c r="B7" s="176" t="s">
        <v>22</v>
      </c>
      <c r="C7" s="177"/>
      <c r="D7" s="276"/>
      <c r="E7" s="286">
        <f>E8+E16+E32+E34+E40+E43</f>
        <v>43381</v>
      </c>
      <c r="F7" s="178">
        <f>F8+F16+F32+F34+F40+F43</f>
        <v>42281</v>
      </c>
      <c r="G7" s="178">
        <f>G8+G16+G32+G34+G40+G43</f>
        <v>1100</v>
      </c>
      <c r="H7" s="359">
        <v>79542</v>
      </c>
      <c r="I7" s="317">
        <f>I8+I16+I32+I34+I40+I43</f>
        <v>99415</v>
      </c>
      <c r="J7" s="334">
        <f>I7-H7</f>
        <v>19873</v>
      </c>
      <c r="K7" s="335">
        <f>I7/H7*100%</f>
        <v>1.249842850318071</v>
      </c>
      <c r="L7" s="120"/>
      <c r="M7" s="121"/>
      <c r="N7" s="102"/>
      <c r="O7" s="101"/>
      <c r="P7" s="102"/>
      <c r="Q7" s="102"/>
      <c r="R7" s="102"/>
      <c r="S7" s="102" t="s">
        <v>3</v>
      </c>
      <c r="T7" s="102" t="s">
        <v>5</v>
      </c>
      <c r="U7" s="103">
        <f>U8+U16+U32+U34+U40+U43</f>
        <v>99414868.644280002</v>
      </c>
    </row>
    <row r="8" spans="1:22" s="15" customFormat="1" ht="24" customHeight="1">
      <c r="A8" s="179"/>
      <c r="B8" s="180"/>
      <c r="C8" s="181" t="s">
        <v>29</v>
      </c>
      <c r="D8" s="201"/>
      <c r="E8" s="94">
        <f>F8+G8</f>
        <v>31200</v>
      </c>
      <c r="F8" s="182">
        <v>31200</v>
      </c>
      <c r="G8" s="228">
        <v>0</v>
      </c>
      <c r="H8" s="304">
        <v>57566</v>
      </c>
      <c r="I8" s="318">
        <v>70114</v>
      </c>
      <c r="J8" s="334">
        <f>I8-H8</f>
        <v>12548</v>
      </c>
      <c r="K8" s="335">
        <f>I8/H8*100%</f>
        <v>1.2179758885453218</v>
      </c>
      <c r="L8" s="120"/>
      <c r="M8" s="121"/>
      <c r="N8" s="97"/>
      <c r="O8" s="101"/>
      <c r="P8" s="102"/>
      <c r="Q8" s="97"/>
      <c r="R8" s="102"/>
      <c r="S8" s="102" t="s">
        <v>3</v>
      </c>
      <c r="T8" s="102" t="s">
        <v>5</v>
      </c>
      <c r="U8" s="103">
        <f>U9+U12+U14</f>
        <v>70114000</v>
      </c>
      <c r="V8" s="22"/>
    </row>
    <row r="9" spans="1:22" s="15" customFormat="1" ht="24" customHeight="1">
      <c r="A9" s="179"/>
      <c r="B9" s="179"/>
      <c r="C9" s="886"/>
      <c r="D9" s="870"/>
      <c r="E9" s="888"/>
      <c r="F9" s="890"/>
      <c r="G9" s="892"/>
      <c r="H9" s="880"/>
      <c r="I9" s="908"/>
      <c r="J9" s="906"/>
      <c r="K9" s="904"/>
      <c r="L9" s="56" t="s">
        <v>139</v>
      </c>
      <c r="M9" s="57"/>
      <c r="N9" s="58"/>
      <c r="O9" s="77"/>
      <c r="P9" s="60"/>
      <c r="Q9" s="58"/>
      <c r="R9" s="60"/>
      <c r="S9" s="60"/>
      <c r="T9" s="60"/>
      <c r="U9" s="62">
        <f>U10+U11</f>
        <v>21406000</v>
      </c>
      <c r="V9" s="22"/>
    </row>
    <row r="10" spans="1:22" s="15" customFormat="1" ht="24" customHeight="1">
      <c r="A10" s="179"/>
      <c r="B10" s="179"/>
      <c r="C10" s="887"/>
      <c r="D10" s="871"/>
      <c r="E10" s="889"/>
      <c r="F10" s="891"/>
      <c r="G10" s="893"/>
      <c r="H10" s="881"/>
      <c r="I10" s="909"/>
      <c r="J10" s="907"/>
      <c r="K10" s="905"/>
      <c r="L10" s="63" t="s">
        <v>91</v>
      </c>
      <c r="M10" s="64">
        <v>1750000</v>
      </c>
      <c r="N10" s="81" t="s">
        <v>18</v>
      </c>
      <c r="O10" s="69">
        <v>1</v>
      </c>
      <c r="P10" s="82" t="s">
        <v>16</v>
      </c>
      <c r="Q10" s="81" t="s">
        <v>18</v>
      </c>
      <c r="R10" s="82">
        <v>5</v>
      </c>
      <c r="S10" s="82" t="s">
        <v>1</v>
      </c>
      <c r="T10" s="82" t="s">
        <v>5</v>
      </c>
      <c r="U10" s="269">
        <f>M10*O10*R10</f>
        <v>8750000</v>
      </c>
      <c r="V10" s="22"/>
    </row>
    <row r="11" spans="1:22" s="15" customFormat="1" ht="24" customHeight="1">
      <c r="A11" s="179"/>
      <c r="B11" s="179"/>
      <c r="C11" s="887"/>
      <c r="D11" s="871"/>
      <c r="E11" s="889"/>
      <c r="F11" s="891"/>
      <c r="G11" s="893"/>
      <c r="H11" s="881"/>
      <c r="I11" s="909"/>
      <c r="J11" s="907"/>
      <c r="K11" s="905"/>
      <c r="L11" s="63" t="s">
        <v>92</v>
      </c>
      <c r="M11" s="64">
        <v>1808000</v>
      </c>
      <c r="N11" s="81" t="s">
        <v>18</v>
      </c>
      <c r="O11" s="69">
        <v>1</v>
      </c>
      <c r="P11" s="82" t="s">
        <v>16</v>
      </c>
      <c r="Q11" s="81" t="s">
        <v>18</v>
      </c>
      <c r="R11" s="82">
        <v>7</v>
      </c>
      <c r="S11" s="82" t="s">
        <v>1</v>
      </c>
      <c r="T11" s="82" t="s">
        <v>5</v>
      </c>
      <c r="U11" s="269">
        <f>M11*O11*R11</f>
        <v>12656000</v>
      </c>
      <c r="V11" s="22"/>
    </row>
    <row r="12" spans="1:22" s="15" customFormat="1" ht="24" customHeight="1">
      <c r="A12" s="179"/>
      <c r="B12" s="179"/>
      <c r="C12" s="887"/>
      <c r="D12" s="871"/>
      <c r="E12" s="889"/>
      <c r="F12" s="891"/>
      <c r="G12" s="893"/>
      <c r="H12" s="881"/>
      <c r="I12" s="909"/>
      <c r="J12" s="907"/>
      <c r="K12" s="905"/>
      <c r="L12" s="63" t="s">
        <v>140</v>
      </c>
      <c r="M12" s="64"/>
      <c r="N12" s="81"/>
      <c r="O12" s="69"/>
      <c r="P12" s="82"/>
      <c r="Q12" s="81"/>
      <c r="R12" s="82"/>
      <c r="S12" s="82"/>
      <c r="T12" s="82"/>
      <c r="U12" s="83">
        <f>U13</f>
        <v>35424000</v>
      </c>
      <c r="V12" s="22"/>
    </row>
    <row r="13" spans="1:22" s="15" customFormat="1" ht="24" customHeight="1">
      <c r="A13" s="179"/>
      <c r="B13" s="179"/>
      <c r="C13" s="887"/>
      <c r="D13" s="871"/>
      <c r="E13" s="889"/>
      <c r="F13" s="891"/>
      <c r="G13" s="893"/>
      <c r="H13" s="881"/>
      <c r="I13" s="909"/>
      <c r="J13" s="907"/>
      <c r="K13" s="905"/>
      <c r="L13" s="63" t="s">
        <v>108</v>
      </c>
      <c r="M13" s="64">
        <v>1476000</v>
      </c>
      <c r="N13" s="81" t="s">
        <v>18</v>
      </c>
      <c r="O13" s="69">
        <v>2</v>
      </c>
      <c r="P13" s="82" t="s">
        <v>16</v>
      </c>
      <c r="Q13" s="81" t="s">
        <v>18</v>
      </c>
      <c r="R13" s="82">
        <v>12</v>
      </c>
      <c r="S13" s="82" t="s">
        <v>1</v>
      </c>
      <c r="T13" s="82" t="s">
        <v>5</v>
      </c>
      <c r="U13" s="269">
        <f>M13*O13*R13</f>
        <v>35424000</v>
      </c>
      <c r="V13" s="22"/>
    </row>
    <row r="14" spans="1:22" s="15" customFormat="1" ht="24" customHeight="1">
      <c r="A14" s="179"/>
      <c r="B14" s="179"/>
      <c r="C14" s="887"/>
      <c r="D14" s="871"/>
      <c r="E14" s="889"/>
      <c r="F14" s="891"/>
      <c r="G14" s="893"/>
      <c r="H14" s="881"/>
      <c r="I14" s="909"/>
      <c r="J14" s="907"/>
      <c r="K14" s="905"/>
      <c r="L14" s="63" t="s">
        <v>141</v>
      </c>
      <c r="M14" s="64"/>
      <c r="N14" s="81"/>
      <c r="O14" s="69"/>
      <c r="P14" s="82"/>
      <c r="Q14" s="81"/>
      <c r="R14" s="82"/>
      <c r="S14" s="82"/>
      <c r="T14" s="82"/>
      <c r="U14" s="83">
        <f>U15</f>
        <v>13284000</v>
      </c>
      <c r="V14" s="22"/>
    </row>
    <row r="15" spans="1:22" s="15" customFormat="1" ht="24" customHeight="1">
      <c r="A15" s="179"/>
      <c r="B15" s="179"/>
      <c r="C15" s="887"/>
      <c r="D15" s="871"/>
      <c r="E15" s="889"/>
      <c r="F15" s="891"/>
      <c r="G15" s="893"/>
      <c r="H15" s="881"/>
      <c r="I15" s="909"/>
      <c r="J15" s="907"/>
      <c r="K15" s="905"/>
      <c r="L15" s="63" t="s">
        <v>132</v>
      </c>
      <c r="M15" s="64">
        <v>1476000</v>
      </c>
      <c r="N15" s="81" t="s">
        <v>18</v>
      </c>
      <c r="O15" s="69">
        <v>1</v>
      </c>
      <c r="P15" s="82" t="s">
        <v>16</v>
      </c>
      <c r="Q15" s="81" t="s">
        <v>18</v>
      </c>
      <c r="R15" s="82">
        <v>9</v>
      </c>
      <c r="S15" s="82" t="s">
        <v>1</v>
      </c>
      <c r="T15" s="82" t="s">
        <v>5</v>
      </c>
      <c r="U15" s="269">
        <f>M15*O15*R15</f>
        <v>13284000</v>
      </c>
      <c r="V15" s="22"/>
    </row>
    <row r="16" spans="1:22" s="15" customFormat="1" ht="24" customHeight="1">
      <c r="A16" s="179"/>
      <c r="B16" s="179"/>
      <c r="C16" s="181" t="s">
        <v>62</v>
      </c>
      <c r="D16" s="201"/>
      <c r="E16" s="94">
        <f>F16+G16</f>
        <v>4519</v>
      </c>
      <c r="F16" s="182">
        <v>4519</v>
      </c>
      <c r="G16" s="228">
        <v>0</v>
      </c>
      <c r="H16" s="304">
        <v>8940</v>
      </c>
      <c r="I16" s="318">
        <v>10903</v>
      </c>
      <c r="J16" s="334">
        <f>I16-H16</f>
        <v>1963</v>
      </c>
      <c r="K16" s="335">
        <f>I16/H16*100%</f>
        <v>1.2195749440715884</v>
      </c>
      <c r="L16" s="120"/>
      <c r="M16" s="121"/>
      <c r="N16" s="97"/>
      <c r="O16" s="101"/>
      <c r="P16" s="102"/>
      <c r="Q16" s="97"/>
      <c r="R16" s="102"/>
      <c r="S16" s="102" t="s">
        <v>3</v>
      </c>
      <c r="T16" s="102" t="s">
        <v>5</v>
      </c>
      <c r="U16" s="103">
        <f>U17+U22+U28+U29+U30+U31</f>
        <v>10902800</v>
      </c>
      <c r="V16" s="22"/>
    </row>
    <row r="17" spans="1:22" s="15" customFormat="1" ht="24" customHeight="1">
      <c r="A17" s="347"/>
      <c r="B17" s="347"/>
      <c r="C17" s="488"/>
      <c r="D17" s="870"/>
      <c r="E17" s="287"/>
      <c r="F17" s="188"/>
      <c r="G17" s="346"/>
      <c r="H17" s="491"/>
      <c r="I17" s="396"/>
      <c r="J17" s="492"/>
      <c r="K17" s="493"/>
      <c r="L17" s="63" t="s">
        <v>133</v>
      </c>
      <c r="M17" s="64"/>
      <c r="N17" s="81"/>
      <c r="O17" s="270"/>
      <c r="P17" s="82"/>
      <c r="Q17" s="81"/>
      <c r="R17" s="82"/>
      <c r="S17" s="82"/>
      <c r="T17" s="82"/>
      <c r="U17" s="83">
        <f>U18+U19+U20+U21</f>
        <v>6562800</v>
      </c>
      <c r="V17" s="22"/>
    </row>
    <row r="18" spans="1:22" s="15" customFormat="1" ht="24" customHeight="1">
      <c r="A18" s="347"/>
      <c r="B18" s="347"/>
      <c r="C18" s="489"/>
      <c r="D18" s="871"/>
      <c r="E18" s="287"/>
      <c r="F18" s="188"/>
      <c r="G18" s="346"/>
      <c r="H18" s="494"/>
      <c r="I18" s="397"/>
      <c r="J18" s="495"/>
      <c r="K18" s="496"/>
      <c r="L18" s="350" t="s">
        <v>100</v>
      </c>
      <c r="M18" s="338">
        <f>M10</f>
        <v>1750000</v>
      </c>
      <c r="N18" s="351" t="s">
        <v>18</v>
      </c>
      <c r="O18" s="354">
        <v>0.6</v>
      </c>
      <c r="P18" s="352"/>
      <c r="Q18" s="351"/>
      <c r="R18" s="352"/>
      <c r="S18" s="352"/>
      <c r="T18" s="352" t="s">
        <v>5</v>
      </c>
      <c r="U18" s="353">
        <f>M18*O18</f>
        <v>1050000</v>
      </c>
      <c r="V18" s="22"/>
    </row>
    <row r="19" spans="1:22" s="15" customFormat="1" ht="24" customHeight="1">
      <c r="A19" s="347"/>
      <c r="B19" s="347"/>
      <c r="C19" s="489"/>
      <c r="D19" s="871"/>
      <c r="E19" s="287"/>
      <c r="F19" s="188"/>
      <c r="G19" s="346"/>
      <c r="H19" s="494"/>
      <c r="I19" s="397"/>
      <c r="J19" s="495"/>
      <c r="K19" s="496"/>
      <c r="L19" s="63"/>
      <c r="M19" s="338">
        <f>M11</f>
        <v>1808000</v>
      </c>
      <c r="N19" s="351" t="s">
        <v>18</v>
      </c>
      <c r="O19" s="354">
        <v>0.6</v>
      </c>
      <c r="P19" s="352"/>
      <c r="Q19" s="351"/>
      <c r="R19" s="352"/>
      <c r="S19" s="352"/>
      <c r="T19" s="352" t="s">
        <v>5</v>
      </c>
      <c r="U19" s="353">
        <f>M19*O19</f>
        <v>1084800</v>
      </c>
      <c r="V19" s="22"/>
    </row>
    <row r="20" spans="1:22" s="15" customFormat="1" ht="24" customHeight="1">
      <c r="A20" s="347"/>
      <c r="B20" s="347"/>
      <c r="C20" s="489"/>
      <c r="D20" s="871"/>
      <c r="E20" s="287"/>
      <c r="F20" s="188"/>
      <c r="G20" s="346"/>
      <c r="H20" s="494"/>
      <c r="I20" s="397"/>
      <c r="J20" s="495"/>
      <c r="K20" s="496"/>
      <c r="L20" s="63" t="s">
        <v>121</v>
      </c>
      <c r="M20" s="64">
        <f>M13*2</f>
        <v>2952000</v>
      </c>
      <c r="N20" s="81" t="s">
        <v>18</v>
      </c>
      <c r="O20" s="354">
        <v>0.6</v>
      </c>
      <c r="P20" s="82"/>
      <c r="Q20" s="81" t="s">
        <v>18</v>
      </c>
      <c r="R20" s="82">
        <v>2</v>
      </c>
      <c r="S20" s="82" t="s">
        <v>128</v>
      </c>
      <c r="T20" s="82" t="s">
        <v>5</v>
      </c>
      <c r="U20" s="83">
        <f>M20*O20*R20</f>
        <v>3542400</v>
      </c>
      <c r="V20" s="22"/>
    </row>
    <row r="21" spans="1:22" s="15" customFormat="1" ht="24" customHeight="1">
      <c r="A21" s="347"/>
      <c r="B21" s="347"/>
      <c r="C21" s="489"/>
      <c r="D21" s="871"/>
      <c r="E21" s="287"/>
      <c r="F21" s="188"/>
      <c r="G21" s="346"/>
      <c r="H21" s="494"/>
      <c r="I21" s="397"/>
      <c r="J21" s="495"/>
      <c r="K21" s="496"/>
      <c r="L21" s="63" t="s">
        <v>142</v>
      </c>
      <c r="M21" s="338">
        <v>1476000</v>
      </c>
      <c r="N21" s="351" t="s">
        <v>18</v>
      </c>
      <c r="O21" s="354">
        <v>0.6</v>
      </c>
      <c r="P21" s="352"/>
      <c r="Q21" s="351"/>
      <c r="R21" s="352"/>
      <c r="S21" s="352"/>
      <c r="T21" s="352" t="s">
        <v>5</v>
      </c>
      <c r="U21" s="353">
        <f>M21*O21</f>
        <v>885600</v>
      </c>
      <c r="V21" s="22"/>
    </row>
    <row r="22" spans="1:22" s="15" customFormat="1" ht="24" customHeight="1">
      <c r="A22" s="347"/>
      <c r="B22" s="347"/>
      <c r="C22" s="489"/>
      <c r="D22" s="871"/>
      <c r="E22" s="287"/>
      <c r="F22" s="188"/>
      <c r="G22" s="346"/>
      <c r="H22" s="494"/>
      <c r="I22" s="397"/>
      <c r="J22" s="495"/>
      <c r="K22" s="496"/>
      <c r="L22" s="63" t="s">
        <v>146</v>
      </c>
      <c r="M22" s="338"/>
      <c r="N22" s="351"/>
      <c r="O22" s="354"/>
      <c r="P22" s="352"/>
      <c r="Q22" s="351"/>
      <c r="R22" s="352"/>
      <c r="S22" s="352"/>
      <c r="T22" s="352"/>
      <c r="U22" s="353">
        <f>U23+U24+U25+U26+U27</f>
        <v>2940000</v>
      </c>
      <c r="V22" s="22"/>
    </row>
    <row r="23" spans="1:22" s="15" customFormat="1" ht="24" customHeight="1">
      <c r="A23" s="399"/>
      <c r="B23" s="399"/>
      <c r="C23" s="490"/>
      <c r="D23" s="871"/>
      <c r="E23" s="287"/>
      <c r="F23" s="188"/>
      <c r="G23" s="346"/>
      <c r="H23" s="497"/>
      <c r="I23" s="345"/>
      <c r="J23" s="498"/>
      <c r="K23" s="499"/>
      <c r="L23" s="90" t="s">
        <v>144</v>
      </c>
      <c r="M23" s="71">
        <v>60000</v>
      </c>
      <c r="N23" s="72" t="s">
        <v>18</v>
      </c>
      <c r="O23" s="73">
        <v>1</v>
      </c>
      <c r="P23" s="74" t="s">
        <v>16</v>
      </c>
      <c r="Q23" s="72" t="s">
        <v>18</v>
      </c>
      <c r="R23" s="74">
        <v>12</v>
      </c>
      <c r="S23" s="74" t="s">
        <v>1</v>
      </c>
      <c r="T23" s="74" t="s">
        <v>5</v>
      </c>
      <c r="U23" s="356">
        <f t="shared" ref="U23:U26" si="0">M23*O23*R23</f>
        <v>720000</v>
      </c>
      <c r="V23" s="22"/>
    </row>
    <row r="24" spans="1:22" s="15" customFormat="1" ht="24" customHeight="1">
      <c r="A24" s="347"/>
      <c r="B24" s="347"/>
      <c r="C24" s="489"/>
      <c r="D24" s="871"/>
      <c r="E24" s="287"/>
      <c r="F24" s="188"/>
      <c r="G24" s="346"/>
      <c r="H24" s="494"/>
      <c r="I24" s="397"/>
      <c r="J24" s="495"/>
      <c r="K24" s="496"/>
      <c r="L24" s="350" t="s">
        <v>145</v>
      </c>
      <c r="M24" s="338">
        <v>80000</v>
      </c>
      <c r="N24" s="351" t="s">
        <v>18</v>
      </c>
      <c r="O24" s="126">
        <v>1</v>
      </c>
      <c r="P24" s="352" t="s">
        <v>16</v>
      </c>
      <c r="Q24" s="351" t="s">
        <v>18</v>
      </c>
      <c r="R24" s="352">
        <v>12</v>
      </c>
      <c r="S24" s="352" t="s">
        <v>1</v>
      </c>
      <c r="T24" s="352" t="s">
        <v>5</v>
      </c>
      <c r="U24" s="353">
        <f t="shared" si="0"/>
        <v>960000</v>
      </c>
      <c r="V24" s="22"/>
    </row>
    <row r="25" spans="1:22" s="15" customFormat="1" ht="24" customHeight="1">
      <c r="A25" s="347"/>
      <c r="B25" s="347"/>
      <c r="C25" s="489"/>
      <c r="D25" s="871"/>
      <c r="E25" s="287"/>
      <c r="F25" s="188"/>
      <c r="G25" s="346"/>
      <c r="H25" s="494"/>
      <c r="I25" s="397"/>
      <c r="J25" s="495"/>
      <c r="K25" s="496"/>
      <c r="L25" s="350" t="s">
        <v>145</v>
      </c>
      <c r="M25" s="338">
        <v>60000</v>
      </c>
      <c r="N25" s="351" t="s">
        <v>18</v>
      </c>
      <c r="O25" s="69">
        <v>1</v>
      </c>
      <c r="P25" s="82" t="s">
        <v>16</v>
      </c>
      <c r="Q25" s="81" t="s">
        <v>18</v>
      </c>
      <c r="R25" s="82">
        <v>12</v>
      </c>
      <c r="S25" s="82" t="s">
        <v>1</v>
      </c>
      <c r="T25" s="82" t="s">
        <v>5</v>
      </c>
      <c r="U25" s="269">
        <f t="shared" si="0"/>
        <v>720000</v>
      </c>
      <c r="V25" s="22"/>
    </row>
    <row r="26" spans="1:22" s="15" customFormat="1" ht="24" customHeight="1">
      <c r="A26" s="368"/>
      <c r="B26" s="368"/>
      <c r="C26" s="489"/>
      <c r="D26" s="871"/>
      <c r="E26" s="287"/>
      <c r="F26" s="188"/>
      <c r="G26" s="346"/>
      <c r="H26" s="494"/>
      <c r="I26" s="397"/>
      <c r="J26" s="495"/>
      <c r="K26" s="496"/>
      <c r="L26" s="144" t="s">
        <v>316</v>
      </c>
      <c r="M26" s="64">
        <v>60000</v>
      </c>
      <c r="N26" s="81" t="s">
        <v>18</v>
      </c>
      <c r="O26" s="113">
        <v>1</v>
      </c>
      <c r="P26" s="114" t="s">
        <v>16</v>
      </c>
      <c r="Q26" s="118" t="s">
        <v>18</v>
      </c>
      <c r="R26" s="114">
        <v>9</v>
      </c>
      <c r="S26" s="114" t="s">
        <v>0</v>
      </c>
      <c r="T26" s="114" t="s">
        <v>5</v>
      </c>
      <c r="U26" s="269">
        <f t="shared" si="0"/>
        <v>540000</v>
      </c>
      <c r="V26" s="22"/>
    </row>
    <row r="27" spans="1:22" s="15" customFormat="1" ht="24" customHeight="1">
      <c r="A27" s="347"/>
      <c r="B27" s="347"/>
      <c r="C27" s="489"/>
      <c r="D27" s="871"/>
      <c r="E27" s="287"/>
      <c r="F27" s="188"/>
      <c r="G27" s="346"/>
      <c r="H27" s="494"/>
      <c r="I27" s="397"/>
      <c r="J27" s="495"/>
      <c r="K27" s="496"/>
      <c r="L27" s="144"/>
      <c r="M27" s="64"/>
      <c r="N27" s="81"/>
      <c r="O27" s="69"/>
      <c r="P27" s="82"/>
      <c r="Q27" s="81"/>
      <c r="R27" s="82"/>
      <c r="S27" s="82"/>
      <c r="T27" s="82"/>
      <c r="U27" s="269"/>
      <c r="V27" s="22"/>
    </row>
    <row r="28" spans="1:22" s="15" customFormat="1" ht="24" customHeight="1">
      <c r="A28" s="368"/>
      <c r="B28" s="368"/>
      <c r="C28" s="489"/>
      <c r="D28" s="871"/>
      <c r="E28" s="287"/>
      <c r="F28" s="188"/>
      <c r="G28" s="346"/>
      <c r="H28" s="494"/>
      <c r="I28" s="397"/>
      <c r="J28" s="495"/>
      <c r="K28" s="496"/>
      <c r="L28" s="350" t="s">
        <v>430</v>
      </c>
      <c r="M28" s="338">
        <v>50000</v>
      </c>
      <c r="N28" s="351" t="s">
        <v>18</v>
      </c>
      <c r="O28" s="365">
        <v>1</v>
      </c>
      <c r="P28" s="119" t="s">
        <v>16</v>
      </c>
      <c r="Q28" s="366" t="s">
        <v>18</v>
      </c>
      <c r="R28" s="119">
        <v>12</v>
      </c>
      <c r="S28" s="119" t="s">
        <v>1</v>
      </c>
      <c r="T28" s="119" t="s">
        <v>5</v>
      </c>
      <c r="U28" s="367">
        <f t="shared" ref="U28:U29" si="1">M28*O28*R28</f>
        <v>600000</v>
      </c>
      <c r="V28" s="22"/>
    </row>
    <row r="29" spans="1:22" s="15" customFormat="1" ht="24" customHeight="1">
      <c r="A29" s="355"/>
      <c r="B29" s="355"/>
      <c r="C29" s="489"/>
      <c r="D29" s="871"/>
      <c r="E29" s="287"/>
      <c r="F29" s="188"/>
      <c r="G29" s="346"/>
      <c r="H29" s="494"/>
      <c r="I29" s="397"/>
      <c r="J29" s="495"/>
      <c r="K29" s="496"/>
      <c r="L29" s="63" t="s">
        <v>431</v>
      </c>
      <c r="M29" s="64">
        <v>100000</v>
      </c>
      <c r="N29" s="81" t="s">
        <v>18</v>
      </c>
      <c r="O29" s="69">
        <v>4</v>
      </c>
      <c r="P29" s="82" t="s">
        <v>16</v>
      </c>
      <c r="Q29" s="81" t="s">
        <v>18</v>
      </c>
      <c r="R29" s="82">
        <v>2</v>
      </c>
      <c r="S29" s="82" t="s">
        <v>0</v>
      </c>
      <c r="T29" s="82" t="s">
        <v>5</v>
      </c>
      <c r="U29" s="269">
        <f t="shared" si="1"/>
        <v>800000</v>
      </c>
      <c r="V29" s="22"/>
    </row>
    <row r="30" spans="1:22" s="15" customFormat="1" ht="24" customHeight="1">
      <c r="A30" s="349"/>
      <c r="B30" s="349"/>
      <c r="C30" s="489"/>
      <c r="D30" s="871"/>
      <c r="E30" s="287"/>
      <c r="F30" s="188"/>
      <c r="G30" s="346"/>
      <c r="H30" s="494"/>
      <c r="I30" s="397"/>
      <c r="J30" s="495"/>
      <c r="K30" s="496"/>
      <c r="L30" s="350"/>
      <c r="M30" s="338"/>
      <c r="N30" s="351"/>
      <c r="O30" s="365"/>
      <c r="P30" s="119"/>
      <c r="Q30" s="366"/>
      <c r="R30" s="119"/>
      <c r="S30" s="119"/>
      <c r="T30" s="119"/>
      <c r="U30" s="367"/>
      <c r="V30" s="22"/>
    </row>
    <row r="31" spans="1:22" s="15" customFormat="1" ht="24" customHeight="1">
      <c r="A31" s="349"/>
      <c r="B31" s="349"/>
      <c r="C31" s="490"/>
      <c r="D31" s="872"/>
      <c r="E31" s="287"/>
      <c r="F31" s="188"/>
      <c r="G31" s="346"/>
      <c r="H31" s="497"/>
      <c r="I31" s="345"/>
      <c r="J31" s="498"/>
      <c r="K31" s="499"/>
      <c r="L31" s="90"/>
      <c r="M31" s="140"/>
      <c r="N31" s="141"/>
      <c r="O31" s="73"/>
      <c r="P31" s="74"/>
      <c r="Q31" s="72"/>
      <c r="R31" s="74"/>
      <c r="S31" s="74"/>
      <c r="T31" s="74"/>
      <c r="U31" s="356"/>
      <c r="V31" s="22"/>
    </row>
    <row r="32" spans="1:22" s="15" customFormat="1" ht="24" customHeight="1">
      <c r="A32" s="179"/>
      <c r="B32" s="179"/>
      <c r="C32" s="187" t="s">
        <v>30</v>
      </c>
      <c r="D32" s="265"/>
      <c r="E32" s="287">
        <f>F32+G32</f>
        <v>2977</v>
      </c>
      <c r="F32" s="188">
        <v>2977</v>
      </c>
      <c r="G32" s="230">
        <v>0</v>
      </c>
      <c r="H32" s="305">
        <v>5542</v>
      </c>
      <c r="I32" s="319">
        <v>6751</v>
      </c>
      <c r="J32" s="337">
        <f>I32-H32</f>
        <v>1209</v>
      </c>
      <c r="K32" s="348">
        <f>I32/H32*100%</f>
        <v>1.2181522915914833</v>
      </c>
      <c r="L32" s="139"/>
      <c r="M32" s="140"/>
      <c r="N32" s="141"/>
      <c r="O32" s="129"/>
      <c r="P32" s="131"/>
      <c r="Q32" s="131"/>
      <c r="R32" s="131"/>
      <c r="S32" s="131" t="s">
        <v>3</v>
      </c>
      <c r="T32" s="131" t="s">
        <v>5</v>
      </c>
      <c r="U32" s="142">
        <f>SUM(U33)</f>
        <v>6751400</v>
      </c>
      <c r="V32" s="22"/>
    </row>
    <row r="33" spans="1:22" s="15" customFormat="1" ht="24" customHeight="1">
      <c r="A33" s="398"/>
      <c r="B33" s="398"/>
      <c r="C33" s="181"/>
      <c r="D33" s="201"/>
      <c r="E33" s="94"/>
      <c r="F33" s="182"/>
      <c r="G33" s="228"/>
      <c r="H33" s="306"/>
      <c r="I33" s="318"/>
      <c r="J33" s="96"/>
      <c r="K33" s="183"/>
      <c r="L33" s="143" t="s">
        <v>449</v>
      </c>
      <c r="M33" s="121">
        <f>U8+U16</f>
        <v>81016800</v>
      </c>
      <c r="N33" s="159" t="s">
        <v>81</v>
      </c>
      <c r="O33" s="101">
        <v>12</v>
      </c>
      <c r="P33" s="102" t="s">
        <v>1</v>
      </c>
      <c r="Q33" s="97"/>
      <c r="R33" s="102"/>
      <c r="S33" s="102"/>
      <c r="T33" s="97" t="s">
        <v>8</v>
      </c>
      <c r="U33" s="103">
        <f>M33/O33</f>
        <v>6751400</v>
      </c>
      <c r="V33" s="22"/>
    </row>
    <row r="34" spans="1:22" s="15" customFormat="1" ht="24" customHeight="1">
      <c r="A34" s="179"/>
      <c r="B34" s="179"/>
      <c r="C34" s="187" t="s">
        <v>31</v>
      </c>
      <c r="D34" s="265"/>
      <c r="E34" s="287">
        <f>F34+G34</f>
        <v>3209</v>
      </c>
      <c r="F34" s="188">
        <v>3209</v>
      </c>
      <c r="G34" s="230">
        <v>0</v>
      </c>
      <c r="H34" s="305">
        <v>6094</v>
      </c>
      <c r="I34" s="319">
        <v>10247</v>
      </c>
      <c r="J34" s="334">
        <f>I34-H34</f>
        <v>4153</v>
      </c>
      <c r="K34" s="335">
        <f>I34/H34*100%</f>
        <v>1.6814899901542502</v>
      </c>
      <c r="L34" s="139"/>
      <c r="M34" s="140"/>
      <c r="N34" s="141"/>
      <c r="O34" s="264"/>
      <c r="P34" s="131"/>
      <c r="Q34" s="131"/>
      <c r="R34" s="131"/>
      <c r="S34" s="131" t="s">
        <v>9</v>
      </c>
      <c r="T34" s="141"/>
      <c r="U34" s="142">
        <f>U35+U36+U37+U38+U39</f>
        <v>10246668.644279998</v>
      </c>
      <c r="V34" s="22"/>
    </row>
    <row r="35" spans="1:22" s="15" customFormat="1" ht="24" customHeight="1">
      <c r="A35" s="179"/>
      <c r="B35" s="179"/>
      <c r="C35" s="184"/>
      <c r="D35" s="202"/>
      <c r="E35" s="95"/>
      <c r="F35" s="185"/>
      <c r="G35" s="185"/>
      <c r="H35" s="307"/>
      <c r="I35" s="320"/>
      <c r="J35" s="164"/>
      <c r="K35" s="186"/>
      <c r="L35" s="56" t="s">
        <v>450</v>
      </c>
      <c r="M35" s="57">
        <f>M33</f>
        <v>81016800</v>
      </c>
      <c r="N35" s="58" t="s">
        <v>7</v>
      </c>
      <c r="O35" s="248">
        <v>4.4999999999999998E-2</v>
      </c>
      <c r="P35" s="248"/>
      <c r="Q35" s="60"/>
      <c r="R35" s="60"/>
      <c r="S35" s="60"/>
      <c r="T35" s="58" t="s">
        <v>8</v>
      </c>
      <c r="U35" s="62">
        <f>M35*O35</f>
        <v>3645756</v>
      </c>
      <c r="V35" s="22"/>
    </row>
    <row r="36" spans="1:22" s="15" customFormat="1" ht="24" customHeight="1">
      <c r="A36" s="179"/>
      <c r="B36" s="179"/>
      <c r="C36" s="191"/>
      <c r="D36" s="203"/>
      <c r="E36" s="288"/>
      <c r="F36" s="192"/>
      <c r="G36" s="192"/>
      <c r="H36" s="308"/>
      <c r="I36" s="321"/>
      <c r="J36" s="193"/>
      <c r="K36" s="194"/>
      <c r="L36" s="63" t="s">
        <v>451</v>
      </c>
      <c r="M36" s="64">
        <f>M33</f>
        <v>81016800</v>
      </c>
      <c r="N36" s="65" t="s">
        <v>7</v>
      </c>
      <c r="O36" s="247">
        <v>6.0699999999999997E-2</v>
      </c>
      <c r="P36" s="247"/>
      <c r="Q36" s="65"/>
      <c r="R36" s="65"/>
      <c r="S36" s="66"/>
      <c r="T36" s="65" t="s">
        <v>8</v>
      </c>
      <c r="U36" s="68">
        <f>M36*O36</f>
        <v>4917719.76</v>
      </c>
      <c r="V36" s="22"/>
    </row>
    <row r="37" spans="1:22" s="15" customFormat="1" ht="24" customHeight="1">
      <c r="A37" s="179"/>
      <c r="B37" s="179"/>
      <c r="C37" s="191"/>
      <c r="D37" s="203"/>
      <c r="E37" s="288"/>
      <c r="F37" s="192"/>
      <c r="G37" s="192"/>
      <c r="H37" s="308"/>
      <c r="I37" s="321"/>
      <c r="J37" s="193"/>
      <c r="K37" s="194"/>
      <c r="L37" s="63" t="s">
        <v>452</v>
      </c>
      <c r="M37" s="64">
        <f>U36</f>
        <v>4917719.76</v>
      </c>
      <c r="N37" s="65" t="s">
        <v>7</v>
      </c>
      <c r="O37" s="246">
        <v>6.5500000000000003E-2</v>
      </c>
      <c r="P37" s="246"/>
      <c r="Q37" s="65"/>
      <c r="R37" s="65"/>
      <c r="S37" s="66"/>
      <c r="T37" s="65" t="s">
        <v>8</v>
      </c>
      <c r="U37" s="68">
        <f>M37*O37</f>
        <v>322110.64428000001</v>
      </c>
      <c r="V37" s="22"/>
    </row>
    <row r="38" spans="1:22" s="15" customFormat="1" ht="24" customHeight="1">
      <c r="A38" s="179"/>
      <c r="B38" s="179"/>
      <c r="C38" s="191"/>
      <c r="D38" s="203"/>
      <c r="E38" s="288"/>
      <c r="F38" s="192"/>
      <c r="G38" s="192"/>
      <c r="H38" s="308"/>
      <c r="I38" s="321"/>
      <c r="J38" s="193"/>
      <c r="K38" s="194"/>
      <c r="L38" s="63" t="s">
        <v>453</v>
      </c>
      <c r="M38" s="64">
        <f>M33</f>
        <v>81016800</v>
      </c>
      <c r="N38" s="65" t="s">
        <v>7</v>
      </c>
      <c r="O38" s="246">
        <v>8.9999999999999993E-3</v>
      </c>
      <c r="P38" s="246"/>
      <c r="Q38" s="65"/>
      <c r="R38" s="65"/>
      <c r="S38" s="66"/>
      <c r="T38" s="65" t="s">
        <v>8</v>
      </c>
      <c r="U38" s="68">
        <f>M38*O38</f>
        <v>729151.2</v>
      </c>
      <c r="V38" s="22"/>
    </row>
    <row r="39" spans="1:22" s="15" customFormat="1" ht="24" customHeight="1">
      <c r="A39" s="179"/>
      <c r="B39" s="179"/>
      <c r="C39" s="191"/>
      <c r="D39" s="265"/>
      <c r="E39" s="287"/>
      <c r="F39" s="188"/>
      <c r="G39" s="188"/>
      <c r="H39" s="305"/>
      <c r="I39" s="319"/>
      <c r="J39" s="189"/>
      <c r="K39" s="190"/>
      <c r="L39" s="90" t="s">
        <v>454</v>
      </c>
      <c r="M39" s="71">
        <f>M33</f>
        <v>81016800</v>
      </c>
      <c r="N39" s="72" t="s">
        <v>7</v>
      </c>
      <c r="O39" s="246">
        <v>7.7999999999999996E-3</v>
      </c>
      <c r="P39" s="246"/>
      <c r="Q39" s="72"/>
      <c r="R39" s="72"/>
      <c r="S39" s="74"/>
      <c r="T39" s="72" t="s">
        <v>8</v>
      </c>
      <c r="U39" s="76">
        <f>M39*O39</f>
        <v>631931.03999999992</v>
      </c>
      <c r="V39" s="22"/>
    </row>
    <row r="40" spans="1:22" s="15" customFormat="1" ht="24" customHeight="1">
      <c r="A40" s="179"/>
      <c r="B40" s="179"/>
      <c r="C40" s="181" t="s">
        <v>63</v>
      </c>
      <c r="D40" s="265"/>
      <c r="E40" s="287">
        <f>F40+G40</f>
        <v>776</v>
      </c>
      <c r="F40" s="188">
        <v>376</v>
      </c>
      <c r="G40" s="188">
        <v>400</v>
      </c>
      <c r="H40" s="309">
        <v>0</v>
      </c>
      <c r="I40" s="322"/>
      <c r="J40" s="334">
        <f>I40-H40</f>
        <v>0</v>
      </c>
      <c r="K40" s="336" t="e">
        <f>I40/H40*100%</f>
        <v>#DIV/0!</v>
      </c>
      <c r="L40" s="120"/>
      <c r="M40" s="121"/>
      <c r="N40" s="97"/>
      <c r="O40" s="122"/>
      <c r="P40" s="122"/>
      <c r="Q40" s="97"/>
      <c r="R40" s="97"/>
      <c r="S40" s="102" t="s">
        <v>3</v>
      </c>
      <c r="T40" s="102" t="s">
        <v>5</v>
      </c>
      <c r="U40" s="103">
        <f>U41+U42</f>
        <v>0</v>
      </c>
      <c r="V40" s="22"/>
    </row>
    <row r="41" spans="1:22" s="15" customFormat="1" ht="24" customHeight="1">
      <c r="A41" s="179"/>
      <c r="B41" s="195"/>
      <c r="C41" s="191"/>
      <c r="D41" s="203"/>
      <c r="E41" s="289"/>
      <c r="F41" s="196"/>
      <c r="G41" s="192"/>
      <c r="H41" s="308"/>
      <c r="I41" s="321"/>
      <c r="J41" s="193"/>
      <c r="K41" s="194"/>
      <c r="L41" s="70" t="s">
        <v>143</v>
      </c>
      <c r="M41" s="71"/>
      <c r="N41" s="72"/>
      <c r="O41" s="73"/>
      <c r="P41" s="74"/>
      <c r="Q41" s="74"/>
      <c r="R41" s="75"/>
      <c r="S41" s="75"/>
      <c r="T41" s="75"/>
      <c r="U41" s="76"/>
      <c r="V41" s="22"/>
    </row>
    <row r="42" spans="1:22" s="15" customFormat="1" ht="24" customHeight="1">
      <c r="A42" s="399"/>
      <c r="B42" s="504"/>
      <c r="C42" s="187"/>
      <c r="D42" s="265"/>
      <c r="E42" s="500"/>
      <c r="F42" s="505"/>
      <c r="G42" s="188"/>
      <c r="H42" s="305"/>
      <c r="I42" s="345"/>
      <c r="J42" s="189"/>
      <c r="K42" s="395"/>
      <c r="L42" s="266" t="s">
        <v>122</v>
      </c>
      <c r="M42" s="140"/>
      <c r="N42" s="72"/>
      <c r="O42" s="169"/>
      <c r="P42" s="131"/>
      <c r="Q42" s="131"/>
      <c r="R42" s="130"/>
      <c r="S42" s="130"/>
      <c r="T42" s="130"/>
      <c r="U42" s="329"/>
      <c r="V42" s="22"/>
    </row>
    <row r="43" spans="1:22" s="15" customFormat="1" ht="24" customHeight="1">
      <c r="A43" s="179"/>
      <c r="B43" s="195"/>
      <c r="C43" s="187" t="s">
        <v>64</v>
      </c>
      <c r="D43" s="265"/>
      <c r="E43" s="500">
        <f>F43+G43</f>
        <v>700</v>
      </c>
      <c r="F43" s="501">
        <v>0</v>
      </c>
      <c r="G43" s="188">
        <v>700</v>
      </c>
      <c r="H43" s="305">
        <v>1400</v>
      </c>
      <c r="I43" s="345">
        <v>1400</v>
      </c>
      <c r="J43" s="337">
        <f>I43-H43</f>
        <v>0</v>
      </c>
      <c r="K43" s="390">
        <f>I43/H43*100%</f>
        <v>1</v>
      </c>
      <c r="L43" s="139"/>
      <c r="M43" s="140"/>
      <c r="N43" s="141"/>
      <c r="O43" s="502"/>
      <c r="P43" s="503"/>
      <c r="Q43" s="141"/>
      <c r="R43" s="141"/>
      <c r="S43" s="131" t="s">
        <v>3</v>
      </c>
      <c r="T43" s="131" t="s">
        <v>5</v>
      </c>
      <c r="U43" s="142">
        <f>U44</f>
        <v>1400000</v>
      </c>
      <c r="V43" s="22"/>
    </row>
    <row r="44" spans="1:22" s="15" customFormat="1" ht="24" customHeight="1">
      <c r="A44" s="179"/>
      <c r="B44" s="195"/>
      <c r="C44" s="181"/>
      <c r="D44" s="201"/>
      <c r="E44" s="94"/>
      <c r="F44" s="182"/>
      <c r="G44" s="182"/>
      <c r="H44" s="306"/>
      <c r="I44" s="318"/>
      <c r="J44" s="96"/>
      <c r="K44" s="183"/>
      <c r="L44" s="144" t="s">
        <v>147</v>
      </c>
      <c r="M44" s="145">
        <v>700000</v>
      </c>
      <c r="N44" s="72" t="s">
        <v>7</v>
      </c>
      <c r="O44" s="146">
        <v>2</v>
      </c>
      <c r="P44" s="74" t="s">
        <v>0</v>
      </c>
      <c r="Q44" s="72"/>
      <c r="R44" s="147"/>
      <c r="S44" s="147"/>
      <c r="T44" s="148" t="s">
        <v>8</v>
      </c>
      <c r="U44" s="149">
        <f>M44*O44</f>
        <v>1400000</v>
      </c>
      <c r="V44" s="22"/>
    </row>
    <row r="45" spans="1:22" s="15" customFormat="1" ht="24" customHeight="1">
      <c r="A45" s="179"/>
      <c r="B45" s="200" t="s">
        <v>32</v>
      </c>
      <c r="C45" s="199"/>
      <c r="D45" s="201"/>
      <c r="E45" s="94">
        <f>E47</f>
        <v>200</v>
      </c>
      <c r="F45" s="182">
        <f>F47</f>
        <v>200</v>
      </c>
      <c r="G45" s="228">
        <f>G47</f>
        <v>0</v>
      </c>
      <c r="H45" s="182">
        <v>0</v>
      </c>
      <c r="I45" s="318"/>
      <c r="J45" s="334">
        <f>I45-H45</f>
        <v>0</v>
      </c>
      <c r="K45" s="335"/>
      <c r="L45" s="143"/>
      <c r="M45" s="121"/>
      <c r="N45" s="102"/>
      <c r="O45" s="101"/>
      <c r="P45" s="102"/>
      <c r="Q45" s="102"/>
      <c r="R45" s="99"/>
      <c r="S45" s="99" t="s">
        <v>3</v>
      </c>
      <c r="T45" s="99" t="s">
        <v>5</v>
      </c>
      <c r="U45" s="103">
        <f>U46+U47</f>
        <v>0</v>
      </c>
      <c r="V45" s="22"/>
    </row>
    <row r="46" spans="1:22" s="15" customFormat="1" ht="24" customHeight="1">
      <c r="A46" s="179"/>
      <c r="B46" s="195"/>
      <c r="C46" s="181" t="s">
        <v>88</v>
      </c>
      <c r="D46" s="201"/>
      <c r="E46" s="94"/>
      <c r="F46" s="182"/>
      <c r="G46" s="228"/>
      <c r="H46" s="182"/>
      <c r="I46" s="318"/>
      <c r="J46" s="334">
        <f>I46-H46</f>
        <v>0</v>
      </c>
      <c r="K46" s="335"/>
      <c r="L46" s="817" t="s">
        <v>89</v>
      </c>
      <c r="M46" s="818"/>
      <c r="N46" s="58"/>
      <c r="O46" s="695"/>
      <c r="P46" s="60"/>
      <c r="Q46" s="60"/>
      <c r="R46" s="61"/>
      <c r="S46" s="61"/>
      <c r="T46" s="61"/>
      <c r="U46" s="819"/>
      <c r="V46" s="22"/>
    </row>
    <row r="47" spans="1:22" s="15" customFormat="1" ht="24" customHeight="1">
      <c r="A47" s="179"/>
      <c r="B47" s="179"/>
      <c r="C47" s="181" t="s">
        <v>33</v>
      </c>
      <c r="D47" s="201"/>
      <c r="E47" s="94">
        <f>F47+G47</f>
        <v>200</v>
      </c>
      <c r="F47" s="182">
        <v>200</v>
      </c>
      <c r="G47" s="228">
        <v>0</v>
      </c>
      <c r="H47" s="306">
        <v>0</v>
      </c>
      <c r="I47" s="318"/>
      <c r="J47" s="334">
        <f>I47-H47</f>
        <v>0</v>
      </c>
      <c r="K47" s="335"/>
      <c r="L47" s="813" t="s">
        <v>93</v>
      </c>
      <c r="M47" s="821"/>
      <c r="N47" s="72"/>
      <c r="O47" s="822"/>
      <c r="P47" s="74"/>
      <c r="Q47" s="74"/>
      <c r="R47" s="75"/>
      <c r="S47" s="171"/>
      <c r="T47" s="171"/>
      <c r="U47" s="816"/>
      <c r="V47" s="22"/>
    </row>
    <row r="48" spans="1:22" s="15" customFormat="1" ht="24" customHeight="1">
      <c r="A48" s="179"/>
      <c r="B48" s="200" t="s">
        <v>23</v>
      </c>
      <c r="C48" s="184"/>
      <c r="D48" s="360"/>
      <c r="E48" s="95" t="e">
        <f>#REF!+E49+E51+E58+E65+E69</f>
        <v>#REF!</v>
      </c>
      <c r="F48" s="185" t="e">
        <f>#REF!+F49+F51+F58+F65+F69</f>
        <v>#REF!</v>
      </c>
      <c r="G48" s="229" t="e">
        <f>#REF!+G49+G51+G58+G65+G69</f>
        <v>#REF!</v>
      </c>
      <c r="H48" s="121">
        <v>11210</v>
      </c>
      <c r="I48" s="449">
        <f>I49+I51+I58+I65+I69+I71</f>
        <v>12426</v>
      </c>
      <c r="J48" s="334">
        <f>I48-H48</f>
        <v>1216</v>
      </c>
      <c r="K48" s="335">
        <f>I48/H48*100%</f>
        <v>1.1084745762711865</v>
      </c>
      <c r="L48" s="198"/>
      <c r="M48" s="814"/>
      <c r="N48" s="141"/>
      <c r="O48" s="815"/>
      <c r="P48" s="131"/>
      <c r="Q48" s="141"/>
      <c r="R48" s="820"/>
      <c r="S48" s="99" t="s">
        <v>9</v>
      </c>
      <c r="T48" s="102" t="s">
        <v>8</v>
      </c>
      <c r="U48" s="103">
        <f>U49+U51+U58+U65+U69+U71</f>
        <v>12426000</v>
      </c>
      <c r="V48" s="22"/>
    </row>
    <row r="49" spans="1:22" s="15" customFormat="1" ht="24" customHeight="1">
      <c r="A49" s="179"/>
      <c r="B49" s="179"/>
      <c r="C49" s="181" t="s">
        <v>66</v>
      </c>
      <c r="D49" s="155"/>
      <c r="E49" s="291">
        <f>F49+G49</f>
        <v>300</v>
      </c>
      <c r="F49" s="201">
        <v>300</v>
      </c>
      <c r="G49" s="228">
        <v>0</v>
      </c>
      <c r="H49" s="182">
        <v>1200</v>
      </c>
      <c r="I49" s="318">
        <v>1480</v>
      </c>
      <c r="J49" s="334">
        <f>I49-H49</f>
        <v>280</v>
      </c>
      <c r="K49" s="335">
        <f>I49/H49*100%</f>
        <v>1.2333333333333334</v>
      </c>
      <c r="L49" s="143"/>
      <c r="M49" s="121"/>
      <c r="N49" s="97"/>
      <c r="O49" s="101"/>
      <c r="P49" s="102"/>
      <c r="Q49" s="102"/>
      <c r="R49" s="99"/>
      <c r="S49" s="99" t="s">
        <v>9</v>
      </c>
      <c r="T49" s="99" t="s">
        <v>8</v>
      </c>
      <c r="U49" s="103">
        <f>U50</f>
        <v>1480000</v>
      </c>
      <c r="V49" s="22"/>
    </row>
    <row r="50" spans="1:22" s="15" customFormat="1" ht="24" customHeight="1">
      <c r="A50" s="179"/>
      <c r="B50" s="179"/>
      <c r="C50" s="373"/>
      <c r="D50" s="380"/>
      <c r="E50" s="292"/>
      <c r="F50" s="202"/>
      <c r="G50" s="229"/>
      <c r="H50" s="379"/>
      <c r="I50" s="375"/>
      <c r="J50" s="376"/>
      <c r="K50" s="377"/>
      <c r="L50" s="150" t="s">
        <v>175</v>
      </c>
      <c r="M50" s="57">
        <v>148000</v>
      </c>
      <c r="N50" s="58" t="s">
        <v>7</v>
      </c>
      <c r="O50" s="77">
        <v>10</v>
      </c>
      <c r="P50" s="60" t="s">
        <v>1</v>
      </c>
      <c r="Q50" s="58"/>
      <c r="R50" s="60"/>
      <c r="S50" s="60"/>
      <c r="T50" s="60" t="s">
        <v>8</v>
      </c>
      <c r="U50" s="138">
        <v>1480000</v>
      </c>
      <c r="V50" s="22"/>
    </row>
    <row r="51" spans="1:22" s="15" customFormat="1" ht="24" customHeight="1">
      <c r="A51" s="179"/>
      <c r="B51" s="179"/>
      <c r="C51" s="181" t="s">
        <v>67</v>
      </c>
      <c r="D51" s="155"/>
      <c r="E51" s="291">
        <f>F51+G51</f>
        <v>1084</v>
      </c>
      <c r="F51" s="201">
        <v>1084</v>
      </c>
      <c r="G51" s="228">
        <v>0</v>
      </c>
      <c r="H51" s="182">
        <v>1366</v>
      </c>
      <c r="I51" s="318">
        <v>1806</v>
      </c>
      <c r="J51" s="334">
        <f>I51-H51</f>
        <v>440</v>
      </c>
      <c r="K51" s="335">
        <f>I51/H51*100%</f>
        <v>1.3221083455344069</v>
      </c>
      <c r="L51" s="143"/>
      <c r="M51" s="121"/>
      <c r="N51" s="97"/>
      <c r="O51" s="101"/>
      <c r="P51" s="102"/>
      <c r="Q51" s="102"/>
      <c r="R51" s="99"/>
      <c r="S51" s="99" t="s">
        <v>9</v>
      </c>
      <c r="T51" s="99" t="s">
        <v>8</v>
      </c>
      <c r="U51" s="103">
        <f>U52+U53+U54+U55+U56+U57</f>
        <v>1806000</v>
      </c>
      <c r="V51" s="22"/>
    </row>
    <row r="52" spans="1:22" s="15" customFormat="1" ht="24" customHeight="1">
      <c r="A52" s="179"/>
      <c r="B52" s="179"/>
      <c r="C52" s="184"/>
      <c r="D52" s="160"/>
      <c r="E52" s="292"/>
      <c r="F52" s="202"/>
      <c r="G52" s="202"/>
      <c r="H52" s="185"/>
      <c r="I52" s="320"/>
      <c r="J52" s="164"/>
      <c r="K52" s="186"/>
      <c r="L52" s="78" t="s">
        <v>177</v>
      </c>
      <c r="M52" s="57">
        <v>3000</v>
      </c>
      <c r="N52" s="58" t="s">
        <v>7</v>
      </c>
      <c r="O52" s="77">
        <v>12</v>
      </c>
      <c r="P52" s="60" t="s">
        <v>4</v>
      </c>
      <c r="Q52" s="60"/>
      <c r="R52" s="61"/>
      <c r="S52" s="61"/>
      <c r="T52" s="61" t="s">
        <v>8</v>
      </c>
      <c r="U52" s="62">
        <f>M52*O52</f>
        <v>36000</v>
      </c>
      <c r="V52" s="22"/>
    </row>
    <row r="53" spans="1:22" s="15" customFormat="1" ht="24" customHeight="1">
      <c r="A53" s="179"/>
      <c r="B53" s="179"/>
      <c r="C53" s="191"/>
      <c r="D53" s="277"/>
      <c r="E53" s="293"/>
      <c r="F53" s="203"/>
      <c r="G53" s="203"/>
      <c r="H53" s="192"/>
      <c r="I53" s="321"/>
      <c r="J53" s="193"/>
      <c r="K53" s="194"/>
      <c r="L53" s="79" t="s">
        <v>178</v>
      </c>
      <c r="M53" s="80">
        <v>5000</v>
      </c>
      <c r="N53" s="81" t="s">
        <v>7</v>
      </c>
      <c r="O53" s="69">
        <v>1</v>
      </c>
      <c r="P53" s="82" t="s">
        <v>0</v>
      </c>
      <c r="Q53" s="82"/>
      <c r="R53" s="67"/>
      <c r="S53" s="67"/>
      <c r="T53" s="67" t="s">
        <v>8</v>
      </c>
      <c r="U53" s="83">
        <f t="shared" ref="U53:U55" si="2">M53*O53</f>
        <v>5000</v>
      </c>
      <c r="V53" s="22"/>
    </row>
    <row r="54" spans="1:22" s="15" customFormat="1" ht="24" customHeight="1">
      <c r="A54" s="179"/>
      <c r="B54" s="179"/>
      <c r="C54" s="191"/>
      <c r="D54" s="277"/>
      <c r="E54" s="293"/>
      <c r="F54" s="203"/>
      <c r="G54" s="203"/>
      <c r="H54" s="192"/>
      <c r="I54" s="321"/>
      <c r="J54" s="193"/>
      <c r="K54" s="194"/>
      <c r="L54" s="79" t="s">
        <v>179</v>
      </c>
      <c r="M54" s="80">
        <v>60000</v>
      </c>
      <c r="N54" s="81" t="s">
        <v>7</v>
      </c>
      <c r="O54" s="69">
        <v>12</v>
      </c>
      <c r="P54" s="82" t="s">
        <v>1</v>
      </c>
      <c r="Q54" s="82"/>
      <c r="R54" s="67"/>
      <c r="S54" s="67"/>
      <c r="T54" s="67" t="s">
        <v>8</v>
      </c>
      <c r="U54" s="83">
        <f t="shared" si="2"/>
        <v>720000</v>
      </c>
      <c r="V54" s="22"/>
    </row>
    <row r="55" spans="1:22" s="15" customFormat="1" ht="24" customHeight="1">
      <c r="A55" s="179"/>
      <c r="B55" s="179"/>
      <c r="C55" s="191"/>
      <c r="D55" s="277"/>
      <c r="E55" s="293"/>
      <c r="F55" s="203"/>
      <c r="G55" s="203"/>
      <c r="H55" s="192"/>
      <c r="I55" s="321"/>
      <c r="J55" s="193"/>
      <c r="K55" s="194"/>
      <c r="L55" s="79" t="s">
        <v>180</v>
      </c>
      <c r="M55" s="80">
        <v>5000</v>
      </c>
      <c r="N55" s="81" t="s">
        <v>7</v>
      </c>
      <c r="O55" s="69">
        <v>1</v>
      </c>
      <c r="P55" s="82" t="s">
        <v>0</v>
      </c>
      <c r="Q55" s="82"/>
      <c r="R55" s="67"/>
      <c r="S55" s="67"/>
      <c r="T55" s="67" t="s">
        <v>8</v>
      </c>
      <c r="U55" s="83">
        <f t="shared" si="2"/>
        <v>5000</v>
      </c>
      <c r="V55" s="22"/>
    </row>
    <row r="56" spans="1:22" s="15" customFormat="1" ht="24" customHeight="1">
      <c r="A56" s="179"/>
      <c r="B56" s="179"/>
      <c r="C56" s="191"/>
      <c r="D56" s="277"/>
      <c r="E56" s="293"/>
      <c r="F56" s="203"/>
      <c r="G56" s="203"/>
      <c r="H56" s="192"/>
      <c r="I56" s="321"/>
      <c r="J56" s="193"/>
      <c r="K56" s="194"/>
      <c r="L56" s="79" t="s">
        <v>149</v>
      </c>
      <c r="M56" s="80">
        <v>20000</v>
      </c>
      <c r="N56" s="81" t="s">
        <v>7</v>
      </c>
      <c r="O56" s="69">
        <v>12</v>
      </c>
      <c r="P56" s="82" t="s">
        <v>1</v>
      </c>
      <c r="Q56" s="82"/>
      <c r="R56" s="67"/>
      <c r="S56" s="67"/>
      <c r="T56" s="67" t="s">
        <v>8</v>
      </c>
      <c r="U56" s="83">
        <f>M56*O56</f>
        <v>240000</v>
      </c>
      <c r="V56" s="22"/>
    </row>
    <row r="57" spans="1:22" s="15" customFormat="1" ht="24" customHeight="1">
      <c r="A57" s="398"/>
      <c r="B57" s="398"/>
      <c r="C57" s="187"/>
      <c r="D57" s="278"/>
      <c r="E57" s="294"/>
      <c r="F57" s="265"/>
      <c r="G57" s="265"/>
      <c r="H57" s="188"/>
      <c r="I57" s="345"/>
      <c r="J57" s="189"/>
      <c r="K57" s="344"/>
      <c r="L57" s="84" t="s">
        <v>148</v>
      </c>
      <c r="M57" s="85">
        <v>200000</v>
      </c>
      <c r="N57" s="72" t="s">
        <v>7</v>
      </c>
      <c r="O57" s="73">
        <v>4</v>
      </c>
      <c r="P57" s="74" t="s">
        <v>0</v>
      </c>
      <c r="Q57" s="74"/>
      <c r="R57" s="75"/>
      <c r="S57" s="75"/>
      <c r="T57" s="75" t="s">
        <v>8</v>
      </c>
      <c r="U57" s="86">
        <f>M57*O57</f>
        <v>800000</v>
      </c>
      <c r="V57" s="22"/>
    </row>
    <row r="58" spans="1:22" s="15" customFormat="1" ht="24" customHeight="1">
      <c r="A58" s="179"/>
      <c r="B58" s="179"/>
      <c r="C58" s="187" t="s">
        <v>68</v>
      </c>
      <c r="D58" s="278"/>
      <c r="E58" s="294">
        <f>F58+G58</f>
        <v>6159</v>
      </c>
      <c r="F58" s="265">
        <v>6159</v>
      </c>
      <c r="G58" s="230">
        <v>0</v>
      </c>
      <c r="H58" s="188">
        <v>7104</v>
      </c>
      <c r="I58" s="319">
        <v>6900</v>
      </c>
      <c r="J58" s="337">
        <f>I58-H58</f>
        <v>-204</v>
      </c>
      <c r="K58" s="343">
        <f>I58/H58*100%</f>
        <v>0.97128378378378377</v>
      </c>
      <c r="L58" s="266"/>
      <c r="M58" s="140"/>
      <c r="N58" s="141"/>
      <c r="O58" s="169"/>
      <c r="P58" s="131"/>
      <c r="Q58" s="131"/>
      <c r="R58" s="130"/>
      <c r="S58" s="130" t="s">
        <v>9</v>
      </c>
      <c r="T58" s="141" t="s">
        <v>8</v>
      </c>
      <c r="U58" s="142">
        <f>U59+U60+U61+U62+U63+U64</f>
        <v>6900000</v>
      </c>
      <c r="V58" s="22"/>
    </row>
    <row r="59" spans="1:22" s="15" customFormat="1" ht="24" customHeight="1">
      <c r="A59" s="179"/>
      <c r="B59" s="179"/>
      <c r="C59" s="184"/>
      <c r="D59" s="160"/>
      <c r="E59" s="292"/>
      <c r="F59" s="202"/>
      <c r="G59" s="229"/>
      <c r="H59" s="185"/>
      <c r="I59" s="320"/>
      <c r="J59" s="164"/>
      <c r="K59" s="186"/>
      <c r="L59" s="78" t="s">
        <v>150</v>
      </c>
      <c r="M59" s="57">
        <v>280000</v>
      </c>
      <c r="N59" s="58" t="s">
        <v>7</v>
      </c>
      <c r="O59" s="77">
        <v>12</v>
      </c>
      <c r="P59" s="60" t="s">
        <v>1</v>
      </c>
      <c r="Q59" s="60"/>
      <c r="R59" s="61"/>
      <c r="S59" s="61"/>
      <c r="T59" s="61" t="s">
        <v>8</v>
      </c>
      <c r="U59" s="62">
        <f t="shared" ref="U59:U63" si="3">M59*O59</f>
        <v>3360000</v>
      </c>
      <c r="V59" s="22"/>
    </row>
    <row r="60" spans="1:22" s="15" customFormat="1" ht="24" customHeight="1">
      <c r="A60" s="787"/>
      <c r="B60" s="787"/>
      <c r="C60" s="191"/>
      <c r="D60" s="277"/>
      <c r="E60" s="293"/>
      <c r="F60" s="203"/>
      <c r="G60" s="231"/>
      <c r="H60" s="192"/>
      <c r="I60" s="786"/>
      <c r="J60" s="193"/>
      <c r="K60" s="785"/>
      <c r="L60" s="79" t="s">
        <v>181</v>
      </c>
      <c r="M60" s="64">
        <v>120000</v>
      </c>
      <c r="N60" s="81" t="s">
        <v>7</v>
      </c>
      <c r="O60" s="69">
        <v>12</v>
      </c>
      <c r="P60" s="82" t="s">
        <v>4</v>
      </c>
      <c r="Q60" s="82"/>
      <c r="R60" s="67"/>
      <c r="S60" s="67"/>
      <c r="T60" s="67" t="s">
        <v>8</v>
      </c>
      <c r="U60" s="83">
        <f t="shared" si="3"/>
        <v>1440000</v>
      </c>
      <c r="V60" s="22"/>
    </row>
    <row r="61" spans="1:22" s="15" customFormat="1" ht="24" customHeight="1">
      <c r="A61" s="399"/>
      <c r="B61" s="399"/>
      <c r="C61" s="187"/>
      <c r="D61" s="278"/>
      <c r="E61" s="294"/>
      <c r="F61" s="265"/>
      <c r="G61" s="230"/>
      <c r="H61" s="188"/>
      <c r="I61" s="345"/>
      <c r="J61" s="189"/>
      <c r="K61" s="395"/>
      <c r="L61" s="824" t="s">
        <v>455</v>
      </c>
      <c r="M61" s="825">
        <v>100000</v>
      </c>
      <c r="N61" s="141" t="s">
        <v>7</v>
      </c>
      <c r="O61" s="169">
        <v>12</v>
      </c>
      <c r="P61" s="131" t="s">
        <v>1</v>
      </c>
      <c r="Q61" s="131"/>
      <c r="R61" s="130"/>
      <c r="S61" s="130"/>
      <c r="T61" s="130" t="s">
        <v>8</v>
      </c>
      <c r="U61" s="142">
        <f t="shared" si="3"/>
        <v>1200000</v>
      </c>
      <c r="V61" s="22"/>
    </row>
    <row r="62" spans="1:22" s="15" customFormat="1" ht="24" customHeight="1">
      <c r="A62" s="179"/>
      <c r="B62" s="179"/>
      <c r="C62" s="191"/>
      <c r="D62" s="277"/>
      <c r="E62" s="293"/>
      <c r="F62" s="203"/>
      <c r="G62" s="231"/>
      <c r="H62" s="192"/>
      <c r="I62" s="321"/>
      <c r="J62" s="193"/>
      <c r="K62" s="194"/>
      <c r="L62" s="823" t="s">
        <v>182</v>
      </c>
      <c r="M62" s="506">
        <v>60000</v>
      </c>
      <c r="N62" s="351" t="s">
        <v>7</v>
      </c>
      <c r="O62" s="126">
        <v>12</v>
      </c>
      <c r="P62" s="352" t="s">
        <v>1</v>
      </c>
      <c r="Q62" s="352"/>
      <c r="R62" s="507"/>
      <c r="S62" s="507"/>
      <c r="T62" s="507" t="s">
        <v>8</v>
      </c>
      <c r="U62" s="508">
        <f t="shared" si="3"/>
        <v>720000</v>
      </c>
      <c r="V62" s="22"/>
    </row>
    <row r="63" spans="1:22" s="15" customFormat="1" ht="24" customHeight="1">
      <c r="A63" s="179"/>
      <c r="B63" s="179"/>
      <c r="C63" s="191"/>
      <c r="D63" s="277"/>
      <c r="E63" s="293"/>
      <c r="F63" s="203"/>
      <c r="G63" s="231"/>
      <c r="H63" s="192"/>
      <c r="I63" s="321"/>
      <c r="J63" s="193"/>
      <c r="K63" s="194"/>
      <c r="L63" s="79" t="s">
        <v>183</v>
      </c>
      <c r="M63" s="80">
        <v>15000</v>
      </c>
      <c r="N63" s="81" t="s">
        <v>7</v>
      </c>
      <c r="O63" s="69">
        <v>12</v>
      </c>
      <c r="P63" s="82" t="s">
        <v>1</v>
      </c>
      <c r="Q63" s="82"/>
      <c r="R63" s="67"/>
      <c r="S63" s="67"/>
      <c r="T63" s="67" t="s">
        <v>8</v>
      </c>
      <c r="U63" s="83">
        <f t="shared" si="3"/>
        <v>180000</v>
      </c>
      <c r="V63" s="22"/>
    </row>
    <row r="64" spans="1:22" s="15" customFormat="1" ht="24" customHeight="1">
      <c r="A64" s="179"/>
      <c r="B64" s="179"/>
      <c r="C64" s="191"/>
      <c r="D64" s="277"/>
      <c r="E64" s="293"/>
      <c r="F64" s="203"/>
      <c r="G64" s="231"/>
      <c r="H64" s="192"/>
      <c r="I64" s="321"/>
      <c r="J64" s="193"/>
      <c r="K64" s="194"/>
      <c r="L64" s="84"/>
      <c r="M64" s="85"/>
      <c r="N64" s="81"/>
      <c r="O64" s="73"/>
      <c r="P64" s="74"/>
      <c r="Q64" s="74"/>
      <c r="R64" s="75"/>
      <c r="S64" s="75"/>
      <c r="T64" s="75"/>
      <c r="U64" s="83"/>
      <c r="V64" s="22"/>
    </row>
    <row r="65" spans="1:22" s="15" customFormat="1" ht="24" customHeight="1">
      <c r="A65" s="179"/>
      <c r="B65" s="179"/>
      <c r="C65" s="181" t="s">
        <v>69</v>
      </c>
      <c r="D65" s="155"/>
      <c r="E65" s="291">
        <f>F65+G65</f>
        <v>1080</v>
      </c>
      <c r="F65" s="201">
        <v>1080</v>
      </c>
      <c r="G65" s="228">
        <v>0</v>
      </c>
      <c r="H65" s="182">
        <v>980</v>
      </c>
      <c r="I65" s="318">
        <v>1180</v>
      </c>
      <c r="J65" s="334">
        <f>I65-H65</f>
        <v>200</v>
      </c>
      <c r="K65" s="335">
        <f>I65/H65*100%</f>
        <v>1.2040816326530612</v>
      </c>
      <c r="L65" s="143"/>
      <c r="M65" s="121"/>
      <c r="N65" s="97"/>
      <c r="O65" s="101"/>
      <c r="P65" s="102"/>
      <c r="Q65" s="102"/>
      <c r="R65" s="99"/>
      <c r="S65" s="99" t="s">
        <v>9</v>
      </c>
      <c r="T65" s="97" t="s">
        <v>8</v>
      </c>
      <c r="U65" s="103">
        <f>U66+U67+U68</f>
        <v>1180000</v>
      </c>
      <c r="V65" s="22"/>
    </row>
    <row r="66" spans="1:22" s="15" customFormat="1" ht="24" customHeight="1">
      <c r="A66" s="179"/>
      <c r="B66" s="179"/>
      <c r="C66" s="184"/>
      <c r="D66" s="160"/>
      <c r="E66" s="292"/>
      <c r="F66" s="202"/>
      <c r="G66" s="202"/>
      <c r="H66" s="185"/>
      <c r="I66" s="320"/>
      <c r="J66" s="164"/>
      <c r="K66" s="186"/>
      <c r="L66" s="79" t="s">
        <v>456</v>
      </c>
      <c r="M66" s="64">
        <v>1050000</v>
      </c>
      <c r="N66" s="81" t="s">
        <v>7</v>
      </c>
      <c r="O66" s="69">
        <v>1</v>
      </c>
      <c r="P66" s="82" t="s">
        <v>26</v>
      </c>
      <c r="Q66" s="82"/>
      <c r="R66" s="67"/>
      <c r="S66" s="67"/>
      <c r="T66" s="82" t="s">
        <v>8</v>
      </c>
      <c r="U66" s="83">
        <f>M66*O66</f>
        <v>1050000</v>
      </c>
      <c r="V66" s="22"/>
    </row>
    <row r="67" spans="1:22" s="15" customFormat="1" ht="24" customHeight="1">
      <c r="A67" s="179"/>
      <c r="B67" s="179"/>
      <c r="C67" s="191"/>
      <c r="D67" s="277"/>
      <c r="E67" s="293"/>
      <c r="F67" s="203"/>
      <c r="G67" s="203"/>
      <c r="H67" s="192"/>
      <c r="I67" s="321"/>
      <c r="J67" s="193"/>
      <c r="K67" s="194"/>
      <c r="L67" s="79" t="s">
        <v>151</v>
      </c>
      <c r="M67" s="64">
        <v>100000</v>
      </c>
      <c r="N67" s="81" t="s">
        <v>7</v>
      </c>
      <c r="O67" s="69">
        <v>1</v>
      </c>
      <c r="P67" s="82" t="s">
        <v>0</v>
      </c>
      <c r="Q67" s="82"/>
      <c r="R67" s="67"/>
      <c r="S67" s="67"/>
      <c r="T67" s="82" t="s">
        <v>8</v>
      </c>
      <c r="U67" s="83">
        <f>M67*O67</f>
        <v>100000</v>
      </c>
      <c r="V67" s="22"/>
    </row>
    <row r="68" spans="1:22" s="15" customFormat="1" ht="24" customHeight="1">
      <c r="A68" s="179"/>
      <c r="B68" s="179"/>
      <c r="C68" s="191"/>
      <c r="D68" s="277"/>
      <c r="E68" s="293"/>
      <c r="F68" s="203"/>
      <c r="G68" s="203"/>
      <c r="H68" s="192"/>
      <c r="I68" s="321"/>
      <c r="J68" s="193"/>
      <c r="K68" s="194"/>
      <c r="L68" s="79" t="s">
        <v>152</v>
      </c>
      <c r="M68" s="64">
        <v>30000</v>
      </c>
      <c r="N68" s="81" t="s">
        <v>7</v>
      </c>
      <c r="O68" s="69">
        <v>1</v>
      </c>
      <c r="P68" s="82" t="s">
        <v>16</v>
      </c>
      <c r="Q68" s="82"/>
      <c r="R68" s="67"/>
      <c r="S68" s="67"/>
      <c r="T68" s="82" t="s">
        <v>8</v>
      </c>
      <c r="U68" s="83">
        <f>M68*O68</f>
        <v>30000</v>
      </c>
      <c r="V68" s="22"/>
    </row>
    <row r="69" spans="1:22" s="15" customFormat="1" ht="24" customHeight="1">
      <c r="A69" s="179"/>
      <c r="B69" s="179"/>
      <c r="C69" s="181" t="s">
        <v>70</v>
      </c>
      <c r="D69" s="155"/>
      <c r="E69" s="292">
        <f>F69+G69</f>
        <v>200</v>
      </c>
      <c r="F69" s="202">
        <v>200</v>
      </c>
      <c r="G69" s="229">
        <v>0</v>
      </c>
      <c r="H69" s="185">
        <v>200</v>
      </c>
      <c r="I69" s="320">
        <v>580</v>
      </c>
      <c r="J69" s="334">
        <f>I69-H69</f>
        <v>380</v>
      </c>
      <c r="K69" s="335"/>
      <c r="L69" s="150"/>
      <c r="M69" s="151"/>
      <c r="N69" s="152"/>
      <c r="O69" s="153"/>
      <c r="P69" s="88"/>
      <c r="Q69" s="88"/>
      <c r="R69" s="154"/>
      <c r="S69" s="154" t="s">
        <v>9</v>
      </c>
      <c r="T69" s="157" t="s">
        <v>8</v>
      </c>
      <c r="U69" s="89">
        <f>SUM(U70:U70)</f>
        <v>580000</v>
      </c>
      <c r="V69" s="22"/>
    </row>
    <row r="70" spans="1:22" s="15" customFormat="1" ht="24" customHeight="1">
      <c r="A70" s="179"/>
      <c r="B70" s="179"/>
      <c r="C70" s="191"/>
      <c r="D70" s="277"/>
      <c r="E70" s="295"/>
      <c r="F70" s="204"/>
      <c r="G70" s="236"/>
      <c r="H70" s="185"/>
      <c r="I70" s="522"/>
      <c r="J70" s="164"/>
      <c r="K70" s="521"/>
      <c r="L70" s="692" t="s">
        <v>153</v>
      </c>
      <c r="M70" s="693">
        <v>580000</v>
      </c>
      <c r="N70" s="694" t="s">
        <v>7</v>
      </c>
      <c r="O70" s="695">
        <v>1</v>
      </c>
      <c r="P70" s="696" t="s">
        <v>123</v>
      </c>
      <c r="Q70" s="696"/>
      <c r="R70" s="697"/>
      <c r="S70" s="697"/>
      <c r="T70" s="698" t="s">
        <v>8</v>
      </c>
      <c r="U70" s="699">
        <f>+M70*O70</f>
        <v>580000</v>
      </c>
      <c r="V70" s="22"/>
    </row>
    <row r="71" spans="1:22" s="15" customFormat="1" ht="24" customHeight="1">
      <c r="A71" s="374"/>
      <c r="B71" s="374"/>
      <c r="C71" s="181" t="s">
        <v>322</v>
      </c>
      <c r="D71" s="181"/>
      <c r="E71" s="295">
        <v>0</v>
      </c>
      <c r="F71" s="204">
        <v>0</v>
      </c>
      <c r="G71" s="236">
        <v>0</v>
      </c>
      <c r="H71" s="185">
        <v>360</v>
      </c>
      <c r="I71" s="522">
        <v>480</v>
      </c>
      <c r="J71" s="161">
        <v>560</v>
      </c>
      <c r="K71" s="521"/>
      <c r="L71" s="160"/>
      <c r="M71" s="161"/>
      <c r="N71" s="225"/>
      <c r="O71" s="162"/>
      <c r="P71" s="95"/>
      <c r="Q71" s="95"/>
      <c r="R71" s="163"/>
      <c r="S71" s="163" t="s">
        <v>9</v>
      </c>
      <c r="T71" s="700" t="s">
        <v>8</v>
      </c>
      <c r="U71" s="164">
        <f>U72</f>
        <v>480000</v>
      </c>
      <c r="V71" s="22"/>
    </row>
    <row r="72" spans="1:22" s="15" customFormat="1" ht="24" customHeight="1">
      <c r="A72" s="374"/>
      <c r="B72" s="374"/>
      <c r="C72" s="191"/>
      <c r="D72" s="277"/>
      <c r="E72" s="295"/>
      <c r="F72" s="204"/>
      <c r="G72" s="236"/>
      <c r="H72" s="185"/>
      <c r="I72" s="522"/>
      <c r="J72" s="161"/>
      <c r="K72" s="521"/>
      <c r="L72" s="160" t="s">
        <v>323</v>
      </c>
      <c r="M72" s="161">
        <v>40000</v>
      </c>
      <c r="N72" s="225" t="s">
        <v>7</v>
      </c>
      <c r="O72" s="162">
        <v>12</v>
      </c>
      <c r="P72" s="95" t="s">
        <v>242</v>
      </c>
      <c r="Q72" s="95"/>
      <c r="R72" s="163"/>
      <c r="S72" s="163"/>
      <c r="T72" s="700" t="s">
        <v>8</v>
      </c>
      <c r="U72" s="701">
        <f>M72*O72</f>
        <v>480000</v>
      </c>
      <c r="V72" s="22"/>
    </row>
    <row r="73" spans="1:22" ht="24" customHeight="1">
      <c r="A73" s="255" t="s">
        <v>14</v>
      </c>
      <c r="B73" s="255"/>
      <c r="C73" s="255"/>
      <c r="D73" s="255"/>
      <c r="E73" s="361">
        <f t="shared" ref="E73:G73" si="4">E74</f>
        <v>300</v>
      </c>
      <c r="F73" s="256">
        <f t="shared" si="4"/>
        <v>300</v>
      </c>
      <c r="G73" s="262">
        <f t="shared" si="4"/>
        <v>0</v>
      </c>
      <c r="H73" s="358">
        <v>1900</v>
      </c>
      <c r="I73" s="316">
        <f>I74</f>
        <v>8160</v>
      </c>
      <c r="J73" s="253">
        <f>I73-H73</f>
        <v>6260</v>
      </c>
      <c r="K73" s="708">
        <f>I73/H73*100%</f>
        <v>4.2947368421052632</v>
      </c>
      <c r="L73" s="258"/>
      <c r="M73" s="259"/>
      <c r="N73" s="260"/>
      <c r="O73" s="261"/>
      <c r="P73" s="260"/>
      <c r="Q73" s="260"/>
      <c r="R73" s="260"/>
      <c r="S73" s="332" t="s">
        <v>3</v>
      </c>
      <c r="T73" s="332" t="s">
        <v>8</v>
      </c>
      <c r="U73" s="257">
        <f>U75+U79</f>
        <v>8160000</v>
      </c>
    </row>
    <row r="74" spans="1:22" s="15" customFormat="1" ht="24" customHeight="1">
      <c r="A74" s="180"/>
      <c r="B74" s="200" t="s">
        <v>27</v>
      </c>
      <c r="C74" s="181"/>
      <c r="D74" s="181"/>
      <c r="E74" s="291">
        <f>E75+E79</f>
        <v>300</v>
      </c>
      <c r="F74" s="201">
        <f>F75+F79</f>
        <v>300</v>
      </c>
      <c r="G74" s="228">
        <f>G75+G79</f>
        <v>0</v>
      </c>
      <c r="H74" s="201">
        <v>1900</v>
      </c>
      <c r="I74" s="323">
        <f>I75+I79</f>
        <v>8160</v>
      </c>
      <c r="J74" s="334">
        <f>I74-H74</f>
        <v>6260</v>
      </c>
      <c r="K74" s="335">
        <f>I74/H74*100%</f>
        <v>4.2947368421052632</v>
      </c>
      <c r="L74" s="155"/>
      <c r="M74" s="158"/>
      <c r="N74" s="94"/>
      <c r="O74" s="159"/>
      <c r="P74" s="94"/>
      <c r="Q74" s="94"/>
      <c r="R74" s="156"/>
      <c r="S74" s="156" t="s">
        <v>3</v>
      </c>
      <c r="T74" s="156" t="s">
        <v>8</v>
      </c>
      <c r="U74" s="96">
        <f>U75+U79</f>
        <v>8160000</v>
      </c>
      <c r="V74" s="22"/>
    </row>
    <row r="75" spans="1:22" s="15" customFormat="1" ht="24" customHeight="1">
      <c r="A75" s="302"/>
      <c r="B75" s="302"/>
      <c r="C75" s="181" t="s">
        <v>28</v>
      </c>
      <c r="D75" s="181"/>
      <c r="E75" s="291">
        <f>F75+G75</f>
        <v>200</v>
      </c>
      <c r="F75" s="201">
        <v>200</v>
      </c>
      <c r="G75" s="228">
        <v>0</v>
      </c>
      <c r="H75" s="182">
        <v>1000</v>
      </c>
      <c r="I75" s="318">
        <v>5000</v>
      </c>
      <c r="J75" s="334">
        <f>I75-H75</f>
        <v>4000</v>
      </c>
      <c r="K75" s="336">
        <f>I75/H75*100%</f>
        <v>5</v>
      </c>
      <c r="L75" s="155"/>
      <c r="M75" s="158"/>
      <c r="N75" s="94"/>
      <c r="O75" s="159"/>
      <c r="P75" s="94"/>
      <c r="Q75" s="94"/>
      <c r="R75" s="156"/>
      <c r="S75" s="156" t="s">
        <v>9</v>
      </c>
      <c r="T75" s="156" t="s">
        <v>8</v>
      </c>
      <c r="U75" s="96">
        <f>U76+U77+U78</f>
        <v>5000000</v>
      </c>
      <c r="V75" s="22"/>
    </row>
    <row r="76" spans="1:22" s="15" customFormat="1" ht="20.25" customHeight="1">
      <c r="A76" s="374"/>
      <c r="B76" s="374"/>
      <c r="C76" s="184"/>
      <c r="D76" s="184"/>
      <c r="E76" s="292"/>
      <c r="F76" s="202"/>
      <c r="G76" s="229"/>
      <c r="H76" s="185"/>
      <c r="I76" s="383"/>
      <c r="J76" s="450"/>
      <c r="K76" s="377"/>
      <c r="L76" s="70" t="s">
        <v>457</v>
      </c>
      <c r="M76" s="71">
        <v>2000000</v>
      </c>
      <c r="N76" s="340" t="s">
        <v>7</v>
      </c>
      <c r="O76" s="73">
        <v>1</v>
      </c>
      <c r="P76" s="341" t="s">
        <v>0</v>
      </c>
      <c r="Q76" s="341"/>
      <c r="R76" s="75"/>
      <c r="S76" s="75"/>
      <c r="T76" s="75" t="s">
        <v>8</v>
      </c>
      <c r="U76" s="76">
        <f>M76*O76</f>
        <v>2000000</v>
      </c>
      <c r="V76" s="22"/>
    </row>
    <row r="77" spans="1:22" s="15" customFormat="1" ht="20.25" customHeight="1">
      <c r="A77" s="368"/>
      <c r="B77" s="368"/>
      <c r="C77" s="191"/>
      <c r="D77" s="191"/>
      <c r="E77" s="293"/>
      <c r="F77" s="203"/>
      <c r="G77" s="231"/>
      <c r="H77" s="192"/>
      <c r="I77" s="384"/>
      <c r="J77" s="226"/>
      <c r="K77" s="381"/>
      <c r="L77" s="143" t="s">
        <v>425</v>
      </c>
      <c r="M77" s="121">
        <v>1000000</v>
      </c>
      <c r="N77" s="340" t="s">
        <v>7</v>
      </c>
      <c r="O77" s="73">
        <v>1</v>
      </c>
      <c r="P77" s="341" t="s">
        <v>0</v>
      </c>
      <c r="Q77" s="341"/>
      <c r="R77" s="75"/>
      <c r="S77" s="75"/>
      <c r="T77" s="75" t="s">
        <v>8</v>
      </c>
      <c r="U77" s="76">
        <f>M77*O77</f>
        <v>1000000</v>
      </c>
      <c r="V77" s="22"/>
    </row>
    <row r="78" spans="1:22" s="15" customFormat="1" ht="20.25" customHeight="1">
      <c r="A78" s="300"/>
      <c r="B78" s="300"/>
      <c r="C78" s="187"/>
      <c r="D78" s="187"/>
      <c r="E78" s="294"/>
      <c r="F78" s="265"/>
      <c r="G78" s="230"/>
      <c r="H78" s="188"/>
      <c r="I78" s="345"/>
      <c r="J78" s="339"/>
      <c r="K78" s="378"/>
      <c r="L78" s="143" t="s">
        <v>184</v>
      </c>
      <c r="M78" s="121">
        <v>1000000</v>
      </c>
      <c r="N78" s="340" t="s">
        <v>7</v>
      </c>
      <c r="O78" s="73">
        <v>2</v>
      </c>
      <c r="P78" s="341" t="s">
        <v>0</v>
      </c>
      <c r="Q78" s="341"/>
      <c r="R78" s="75"/>
      <c r="S78" s="75"/>
      <c r="T78" s="75" t="s">
        <v>8</v>
      </c>
      <c r="U78" s="76">
        <f>M78*O78</f>
        <v>2000000</v>
      </c>
      <c r="V78" s="22"/>
    </row>
    <row r="79" spans="1:22" s="15" customFormat="1" ht="20.25" customHeight="1">
      <c r="A79" s="179"/>
      <c r="B79" s="179"/>
      <c r="C79" s="184" t="s">
        <v>71</v>
      </c>
      <c r="D79" s="160"/>
      <c r="E79" s="292">
        <f>F79+G79</f>
        <v>100</v>
      </c>
      <c r="F79" s="202">
        <v>100</v>
      </c>
      <c r="G79" s="229">
        <v>0</v>
      </c>
      <c r="H79" s="310">
        <v>900</v>
      </c>
      <c r="I79" s="324">
        <v>3160</v>
      </c>
      <c r="J79" s="334">
        <f>I79-H79</f>
        <v>2260</v>
      </c>
      <c r="K79" s="335">
        <f>I79/H79*100%</f>
        <v>3.5111111111111111</v>
      </c>
      <c r="L79" s="155"/>
      <c r="M79" s="158"/>
      <c r="N79" s="94"/>
      <c r="O79" s="159"/>
      <c r="P79" s="94"/>
      <c r="Q79" s="94"/>
      <c r="R79" s="156"/>
      <c r="S79" s="156" t="s">
        <v>99</v>
      </c>
      <c r="T79" s="156"/>
      <c r="U79" s="96">
        <f>U80+U81</f>
        <v>3160000</v>
      </c>
      <c r="V79" s="22"/>
    </row>
    <row r="80" spans="1:22" s="15" customFormat="1" ht="20.25" customHeight="1">
      <c r="A80" s="787"/>
      <c r="B80" s="787"/>
      <c r="C80" s="933"/>
      <c r="D80" s="160"/>
      <c r="E80" s="292"/>
      <c r="F80" s="202"/>
      <c r="G80" s="229"/>
      <c r="H80" s="934"/>
      <c r="I80" s="936"/>
      <c r="J80" s="938"/>
      <c r="K80" s="910"/>
      <c r="L80" s="160" t="s">
        <v>423</v>
      </c>
      <c r="M80" s="161">
        <v>475000</v>
      </c>
      <c r="N80" s="65" t="s">
        <v>7</v>
      </c>
      <c r="O80" s="162">
        <v>4</v>
      </c>
      <c r="P80" s="95" t="s">
        <v>0</v>
      </c>
      <c r="Q80" s="95"/>
      <c r="R80" s="163"/>
      <c r="S80" s="163"/>
      <c r="T80" s="163" t="s">
        <v>5</v>
      </c>
      <c r="U80" s="164">
        <f>M80*O80</f>
        <v>1900000</v>
      </c>
      <c r="V80" s="22"/>
    </row>
    <row r="81" spans="1:22" s="15" customFormat="1" ht="20.25" customHeight="1">
      <c r="A81" s="399"/>
      <c r="B81" s="399"/>
      <c r="C81" s="911"/>
      <c r="D81" s="155"/>
      <c r="E81" s="291"/>
      <c r="F81" s="201"/>
      <c r="G81" s="837"/>
      <c r="H81" s="935"/>
      <c r="I81" s="937"/>
      <c r="J81" s="939"/>
      <c r="K81" s="911"/>
      <c r="L81" s="155" t="s">
        <v>424</v>
      </c>
      <c r="M81" s="158">
        <v>1260000</v>
      </c>
      <c r="N81" s="340" t="s">
        <v>7</v>
      </c>
      <c r="O81" s="159">
        <v>1</v>
      </c>
      <c r="P81" s="94" t="s">
        <v>0</v>
      </c>
      <c r="Q81" s="94"/>
      <c r="R81" s="156"/>
      <c r="S81" s="156"/>
      <c r="T81" s="156" t="s">
        <v>5</v>
      </c>
      <c r="U81" s="96">
        <f>M81*O81</f>
        <v>1260000</v>
      </c>
      <c r="V81" s="22"/>
    </row>
    <row r="82" spans="1:22" ht="24" customHeight="1">
      <c r="A82" s="826" t="s">
        <v>19</v>
      </c>
      <c r="B82" s="826"/>
      <c r="C82" s="827"/>
      <c r="D82" s="828"/>
      <c r="E82" s="453" t="e">
        <f>E83+E98+E112</f>
        <v>#REF!</v>
      </c>
      <c r="F82" s="829" t="e">
        <f>F83+F98+F112</f>
        <v>#REF!</v>
      </c>
      <c r="G82" s="830" t="e">
        <f>G83+G98+G112</f>
        <v>#REF!</v>
      </c>
      <c r="H82" s="829">
        <v>32222</v>
      </c>
      <c r="I82" s="831">
        <f>I83+I98+I112</f>
        <v>30085</v>
      </c>
      <c r="J82" s="832">
        <f>I82-H82</f>
        <v>-2137</v>
      </c>
      <c r="K82" s="833">
        <f>I82/H82*100%</f>
        <v>0.93367885295760655</v>
      </c>
      <c r="L82" s="834"/>
      <c r="M82" s="835"/>
      <c r="N82" s="453"/>
      <c r="O82" s="836"/>
      <c r="P82" s="453"/>
      <c r="Q82" s="453"/>
      <c r="R82" s="453"/>
      <c r="S82" s="453" t="s">
        <v>126</v>
      </c>
      <c r="T82" s="453"/>
      <c r="U82" s="454">
        <f>U83+U98+U112</f>
        <v>30085000</v>
      </c>
    </row>
    <row r="83" spans="1:22" s="15" customFormat="1" ht="24" customHeight="1">
      <c r="A83" s="779"/>
      <c r="B83" s="200" t="s">
        <v>19</v>
      </c>
      <c r="C83" s="181"/>
      <c r="D83" s="281"/>
      <c r="E83" s="94" t="e">
        <f>E84+E88+E91+#REF!+#REF!+E97</f>
        <v>#REF!</v>
      </c>
      <c r="F83" s="182" t="e">
        <f>F84+F88+F91+#REF!+#REF!+F97</f>
        <v>#REF!</v>
      </c>
      <c r="G83" s="228" t="e">
        <f>G84+G88+G91+#REF!+#REF!+G97</f>
        <v>#REF!</v>
      </c>
      <c r="H83" s="182">
        <v>3314</v>
      </c>
      <c r="I83" s="318">
        <f>I84+I86+I88+I91+I94+I97</f>
        <v>3814</v>
      </c>
      <c r="J83" s="334">
        <f>I83-H83</f>
        <v>500</v>
      </c>
      <c r="K83" s="335">
        <f>I83/H83*100%</f>
        <v>1.1508750754375376</v>
      </c>
      <c r="L83" s="165"/>
      <c r="M83" s="158"/>
      <c r="N83" s="94"/>
      <c r="O83" s="159"/>
      <c r="P83" s="94"/>
      <c r="Q83" s="94"/>
      <c r="R83" s="94"/>
      <c r="S83" s="94" t="s">
        <v>125</v>
      </c>
      <c r="T83" s="94"/>
      <c r="U83" s="96">
        <f>U84+U86+U88+U91+U94+U97</f>
        <v>3814000</v>
      </c>
      <c r="V83" s="22"/>
    </row>
    <row r="84" spans="1:22" s="15" customFormat="1" ht="24" customHeight="1">
      <c r="A84" s="780"/>
      <c r="B84" s="179"/>
      <c r="C84" s="181" t="s">
        <v>124</v>
      </c>
      <c r="D84" s="281"/>
      <c r="E84" s="94">
        <f>F84+G84</f>
        <v>50</v>
      </c>
      <c r="F84" s="182">
        <v>50</v>
      </c>
      <c r="G84" s="228">
        <v>0</v>
      </c>
      <c r="H84" s="182">
        <v>264</v>
      </c>
      <c r="I84" s="318">
        <v>264</v>
      </c>
      <c r="J84" s="334">
        <f>I84-H84</f>
        <v>0</v>
      </c>
      <c r="K84" s="335">
        <v>0</v>
      </c>
      <c r="L84" s="165"/>
      <c r="M84" s="158"/>
      <c r="N84" s="94"/>
      <c r="O84" s="159"/>
      <c r="P84" s="94"/>
      <c r="Q84" s="94"/>
      <c r="R84" s="94"/>
      <c r="S84" s="102" t="s">
        <v>3</v>
      </c>
      <c r="T84" s="102" t="s">
        <v>5</v>
      </c>
      <c r="U84" s="103">
        <f>U85</f>
        <v>264000</v>
      </c>
      <c r="V84" s="22"/>
    </row>
    <row r="85" spans="1:22" s="15" customFormat="1" ht="24" customHeight="1">
      <c r="A85" s="780"/>
      <c r="B85" s="179"/>
      <c r="C85" s="181"/>
      <c r="D85" s="281"/>
      <c r="E85" s="290"/>
      <c r="F85" s="197"/>
      <c r="G85" s="228"/>
      <c r="H85" s="306"/>
      <c r="I85" s="318"/>
      <c r="J85" s="96"/>
      <c r="K85" s="183"/>
      <c r="L85" s="87" t="s">
        <v>161</v>
      </c>
      <c r="M85" s="57">
        <v>264000</v>
      </c>
      <c r="N85" s="58" t="s">
        <v>7</v>
      </c>
      <c r="O85" s="77">
        <v>1</v>
      </c>
      <c r="P85" s="60" t="s">
        <v>0</v>
      </c>
      <c r="Q85" s="88"/>
      <c r="R85" s="88"/>
      <c r="S85" s="88"/>
      <c r="T85" s="88" t="s">
        <v>8</v>
      </c>
      <c r="U85" s="89">
        <f>M85*O85</f>
        <v>264000</v>
      </c>
      <c r="V85" s="22"/>
    </row>
    <row r="86" spans="1:22" s="15" customFormat="1" ht="24" customHeight="1">
      <c r="A86" s="780"/>
      <c r="B86" s="179"/>
      <c r="C86" s="181" t="s">
        <v>94</v>
      </c>
      <c r="D86" s="281"/>
      <c r="E86" s="290"/>
      <c r="F86" s="197"/>
      <c r="G86" s="228"/>
      <c r="H86" s="306">
        <v>420</v>
      </c>
      <c r="I86" s="318">
        <v>420</v>
      </c>
      <c r="J86" s="334">
        <f>I86-H86</f>
        <v>0</v>
      </c>
      <c r="K86" s="335">
        <f>I86/H86*100%</f>
        <v>1</v>
      </c>
      <c r="L86" s="87"/>
      <c r="M86" s="151"/>
      <c r="N86" s="152"/>
      <c r="O86" s="153"/>
      <c r="P86" s="88"/>
      <c r="Q86" s="88"/>
      <c r="R86" s="88"/>
      <c r="S86" s="102" t="s">
        <v>3</v>
      </c>
      <c r="T86" s="102" t="s">
        <v>5</v>
      </c>
      <c r="U86" s="103">
        <f>U87</f>
        <v>420000</v>
      </c>
      <c r="V86" s="22"/>
    </row>
    <row r="87" spans="1:22" s="15" customFormat="1" ht="24" customHeight="1">
      <c r="A87" s="780"/>
      <c r="B87" s="179"/>
      <c r="C87" s="181"/>
      <c r="D87" s="281"/>
      <c r="E87" s="290"/>
      <c r="F87" s="197"/>
      <c r="G87" s="228"/>
      <c r="H87" s="306"/>
      <c r="I87" s="318"/>
      <c r="J87" s="96"/>
      <c r="K87" s="183"/>
      <c r="L87" s="87" t="s">
        <v>162</v>
      </c>
      <c r="M87" s="57">
        <v>210000</v>
      </c>
      <c r="N87" s="58" t="s">
        <v>7</v>
      </c>
      <c r="O87" s="77">
        <v>2</v>
      </c>
      <c r="P87" s="60" t="s">
        <v>98</v>
      </c>
      <c r="Q87" s="58"/>
      <c r="R87" s="60"/>
      <c r="S87" s="60"/>
      <c r="T87" s="88" t="s">
        <v>8</v>
      </c>
      <c r="U87" s="89">
        <f>M87*O87</f>
        <v>420000</v>
      </c>
      <c r="V87" s="22"/>
    </row>
    <row r="88" spans="1:22" s="17" customFormat="1" ht="24" customHeight="1">
      <c r="A88" s="781"/>
      <c r="B88" s="205"/>
      <c r="C88" s="206" t="s">
        <v>72</v>
      </c>
      <c r="D88" s="282"/>
      <c r="E88" s="296">
        <f>F88+G88</f>
        <v>586</v>
      </c>
      <c r="F88" s="208">
        <v>586</v>
      </c>
      <c r="G88" s="232">
        <v>0</v>
      </c>
      <c r="H88" s="311">
        <v>480</v>
      </c>
      <c r="I88" s="325">
        <v>480</v>
      </c>
      <c r="J88" s="334">
        <f>I88-H88</f>
        <v>0</v>
      </c>
      <c r="K88" s="335">
        <f>I88/H88*100%</f>
        <v>1</v>
      </c>
      <c r="L88" s="166"/>
      <c r="M88" s="102"/>
      <c r="N88" s="102"/>
      <c r="O88" s="102"/>
      <c r="P88" s="102"/>
      <c r="Q88" s="102"/>
      <c r="R88" s="102"/>
      <c r="S88" s="102" t="s">
        <v>3</v>
      </c>
      <c r="T88" s="102" t="s">
        <v>5</v>
      </c>
      <c r="U88" s="103">
        <f>U89+U90</f>
        <v>480000</v>
      </c>
      <c r="V88" s="19"/>
    </row>
    <row r="89" spans="1:22" s="17" customFormat="1" ht="24" customHeight="1">
      <c r="A89" s="781"/>
      <c r="B89" s="205"/>
      <c r="C89" s="206"/>
      <c r="D89" s="282"/>
      <c r="E89" s="296"/>
      <c r="F89" s="208"/>
      <c r="G89" s="232"/>
      <c r="H89" s="311"/>
      <c r="I89" s="325"/>
      <c r="J89" s="103"/>
      <c r="K89" s="209"/>
      <c r="L89" s="56" t="s">
        <v>157</v>
      </c>
      <c r="M89" s="57">
        <v>10000</v>
      </c>
      <c r="N89" s="58" t="s">
        <v>7</v>
      </c>
      <c r="O89" s="77">
        <v>5</v>
      </c>
      <c r="P89" s="60" t="s">
        <v>16</v>
      </c>
      <c r="Q89" s="58" t="s">
        <v>7</v>
      </c>
      <c r="R89" s="60">
        <v>6</v>
      </c>
      <c r="S89" s="60" t="s">
        <v>0</v>
      </c>
      <c r="T89" s="60" t="s">
        <v>8</v>
      </c>
      <c r="U89" s="62">
        <f>M89*O89*R89</f>
        <v>300000</v>
      </c>
      <c r="V89" s="19"/>
    </row>
    <row r="90" spans="1:22" s="17" customFormat="1" ht="24" customHeight="1">
      <c r="A90" s="781"/>
      <c r="B90" s="392"/>
      <c r="C90" s="213"/>
      <c r="D90" s="284"/>
      <c r="E90" s="297"/>
      <c r="F90" s="250"/>
      <c r="G90" s="235"/>
      <c r="H90" s="313"/>
      <c r="I90" s="327"/>
      <c r="J90" s="142"/>
      <c r="K90" s="209"/>
      <c r="L90" s="90" t="s">
        <v>158</v>
      </c>
      <c r="M90" s="71">
        <v>6000</v>
      </c>
      <c r="N90" s="72" t="s">
        <v>7</v>
      </c>
      <c r="O90" s="73">
        <v>5</v>
      </c>
      <c r="P90" s="74" t="s">
        <v>16</v>
      </c>
      <c r="Q90" s="72" t="s">
        <v>7</v>
      </c>
      <c r="R90" s="74">
        <v>6</v>
      </c>
      <c r="S90" s="74" t="s">
        <v>0</v>
      </c>
      <c r="T90" s="74" t="s">
        <v>8</v>
      </c>
      <c r="U90" s="86">
        <f>M90*O90*R90</f>
        <v>180000</v>
      </c>
      <c r="V90" s="19"/>
    </row>
    <row r="91" spans="1:22" s="17" customFormat="1" ht="24" customHeight="1">
      <c r="A91" s="781"/>
      <c r="B91" s="205"/>
      <c r="C91" s="213" t="s">
        <v>73</v>
      </c>
      <c r="D91" s="284"/>
      <c r="E91" s="131">
        <f>F91+G91</f>
        <v>1000</v>
      </c>
      <c r="F91" s="224">
        <v>1000</v>
      </c>
      <c r="G91" s="235">
        <v>0</v>
      </c>
      <c r="H91" s="313">
        <v>690</v>
      </c>
      <c r="I91" s="327">
        <v>1650</v>
      </c>
      <c r="J91" s="334">
        <f>I91-H91</f>
        <v>960</v>
      </c>
      <c r="K91" s="336">
        <f>I91/H91*100%</f>
        <v>2.3913043478260869</v>
      </c>
      <c r="L91" s="267"/>
      <c r="M91" s="131"/>
      <c r="N91" s="131"/>
      <c r="O91" s="131"/>
      <c r="P91" s="131"/>
      <c r="Q91" s="131"/>
      <c r="R91" s="131"/>
      <c r="S91" s="131" t="s">
        <v>3</v>
      </c>
      <c r="T91" s="131" t="s">
        <v>5</v>
      </c>
      <c r="U91" s="142">
        <f>U92+U93</f>
        <v>1650000</v>
      </c>
      <c r="V91" s="19"/>
    </row>
    <row r="92" spans="1:22" s="17" customFormat="1" ht="24" customHeight="1">
      <c r="A92" s="781"/>
      <c r="B92" s="205"/>
      <c r="C92" s="210"/>
      <c r="D92" s="283"/>
      <c r="E92" s="119"/>
      <c r="F92" s="218"/>
      <c r="G92" s="233"/>
      <c r="H92" s="312"/>
      <c r="I92" s="326"/>
      <c r="J92" s="219"/>
      <c r="K92" s="212"/>
      <c r="L92" s="167" t="s">
        <v>159</v>
      </c>
      <c r="M92" s="60">
        <v>30000</v>
      </c>
      <c r="N92" s="58" t="s">
        <v>7</v>
      </c>
      <c r="O92" s="60">
        <v>3</v>
      </c>
      <c r="P92" s="60" t="s">
        <v>16</v>
      </c>
      <c r="Q92" s="58" t="s">
        <v>7</v>
      </c>
      <c r="R92" s="60">
        <v>5</v>
      </c>
      <c r="S92" s="60" t="s">
        <v>0</v>
      </c>
      <c r="T92" s="60" t="s">
        <v>5</v>
      </c>
      <c r="U92" s="62">
        <f>M92*O92*R92</f>
        <v>450000</v>
      </c>
      <c r="V92" s="19"/>
    </row>
    <row r="93" spans="1:22" s="17" customFormat="1" ht="24" customHeight="1">
      <c r="A93" s="781"/>
      <c r="B93" s="205"/>
      <c r="C93" s="210"/>
      <c r="D93" s="283"/>
      <c r="E93" s="119"/>
      <c r="F93" s="218"/>
      <c r="G93" s="233"/>
      <c r="H93" s="312"/>
      <c r="I93" s="326"/>
      <c r="J93" s="219"/>
      <c r="K93" s="212"/>
      <c r="L93" s="168" t="s">
        <v>160</v>
      </c>
      <c r="M93" s="74">
        <v>50000</v>
      </c>
      <c r="N93" s="72" t="s">
        <v>7</v>
      </c>
      <c r="O93" s="74">
        <v>2</v>
      </c>
      <c r="P93" s="74" t="s">
        <v>176</v>
      </c>
      <c r="Q93" s="58" t="s">
        <v>7</v>
      </c>
      <c r="R93" s="60">
        <v>12</v>
      </c>
      <c r="S93" s="60" t="s">
        <v>0</v>
      </c>
      <c r="T93" s="74" t="s">
        <v>5</v>
      </c>
      <c r="U93" s="86">
        <f>M93*O93*R93</f>
        <v>1200000</v>
      </c>
      <c r="V93" s="19"/>
    </row>
    <row r="94" spans="1:22" s="17" customFormat="1" ht="24" customHeight="1">
      <c r="A94" s="781"/>
      <c r="B94" s="205"/>
      <c r="C94" s="206" t="s">
        <v>95</v>
      </c>
      <c r="D94" s="282"/>
      <c r="E94" s="102"/>
      <c r="F94" s="217"/>
      <c r="G94" s="232"/>
      <c r="H94" s="768">
        <v>1460</v>
      </c>
      <c r="I94" s="325">
        <v>1000</v>
      </c>
      <c r="J94" s="334">
        <f>I94-H94</f>
        <v>-460</v>
      </c>
      <c r="K94" s="336"/>
      <c r="L94" s="120"/>
      <c r="M94" s="91"/>
      <c r="N94" s="225"/>
      <c r="O94" s="92"/>
      <c r="P94" s="91"/>
      <c r="Q94" s="93"/>
      <c r="R94" s="94"/>
      <c r="S94" s="102" t="s">
        <v>3</v>
      </c>
      <c r="T94" s="102" t="s">
        <v>5</v>
      </c>
      <c r="U94" s="103">
        <f>U95+U96</f>
        <v>1000000</v>
      </c>
      <c r="V94" s="19"/>
    </row>
    <row r="95" spans="1:22" s="17" customFormat="1" ht="24" customHeight="1">
      <c r="A95" s="781"/>
      <c r="B95" s="205"/>
      <c r="C95" s="916"/>
      <c r="D95" s="919"/>
      <c r="E95" s="766"/>
      <c r="F95" s="767"/>
      <c r="G95" s="233"/>
      <c r="H95" s="930"/>
      <c r="I95" s="925"/>
      <c r="J95" s="928"/>
      <c r="K95" s="913"/>
      <c r="L95" s="239" t="s">
        <v>426</v>
      </c>
      <c r="M95" s="240">
        <v>200000</v>
      </c>
      <c r="N95" s="241" t="s">
        <v>7</v>
      </c>
      <c r="O95" s="242">
        <v>2</v>
      </c>
      <c r="P95" s="243" t="s">
        <v>0</v>
      </c>
      <c r="Q95" s="244"/>
      <c r="R95" s="244"/>
      <c r="S95" s="244"/>
      <c r="T95" s="244" t="s">
        <v>8</v>
      </c>
      <c r="U95" s="245">
        <f>M95*O95</f>
        <v>400000</v>
      </c>
      <c r="V95" s="19"/>
    </row>
    <row r="96" spans="1:22" s="17" customFormat="1" ht="24" customHeight="1">
      <c r="A96" s="781"/>
      <c r="B96" s="205"/>
      <c r="C96" s="916"/>
      <c r="D96" s="919"/>
      <c r="E96" s="299"/>
      <c r="F96" s="227"/>
      <c r="G96" s="234"/>
      <c r="H96" s="930"/>
      <c r="I96" s="925"/>
      <c r="J96" s="928"/>
      <c r="K96" s="913"/>
      <c r="L96" s="120" t="s">
        <v>427</v>
      </c>
      <c r="M96" s="60">
        <v>50000</v>
      </c>
      <c r="N96" s="58" t="s">
        <v>7</v>
      </c>
      <c r="O96" s="60">
        <v>3</v>
      </c>
      <c r="P96" s="60" t="s">
        <v>16</v>
      </c>
      <c r="Q96" s="58" t="s">
        <v>7</v>
      </c>
      <c r="R96" s="60">
        <v>4</v>
      </c>
      <c r="S96" s="60" t="s">
        <v>0</v>
      </c>
      <c r="T96" s="60" t="s">
        <v>5</v>
      </c>
      <c r="U96" s="62">
        <f>M96*O96*R96</f>
        <v>600000</v>
      </c>
      <c r="V96" s="19"/>
    </row>
    <row r="97" spans="1:22" s="17" customFormat="1" ht="24" customHeight="1">
      <c r="A97" s="781"/>
      <c r="B97" s="205"/>
      <c r="C97" s="220" t="s">
        <v>84</v>
      </c>
      <c r="D97" s="285"/>
      <c r="E97" s="299">
        <f>F97+G97</f>
        <v>0</v>
      </c>
      <c r="F97" s="227">
        <v>0</v>
      </c>
      <c r="G97" s="234">
        <v>0</v>
      </c>
      <c r="H97" s="227">
        <v>0</v>
      </c>
      <c r="I97" s="328">
        <v>0</v>
      </c>
      <c r="J97" s="334">
        <f>I97-H97</f>
        <v>0</v>
      </c>
      <c r="K97" s="335" t="e">
        <f>I97/H97*100%</f>
        <v>#DIV/0!</v>
      </c>
      <c r="L97" s="120"/>
      <c r="M97" s="91"/>
      <c r="N97" s="225"/>
      <c r="O97" s="92"/>
      <c r="P97" s="91"/>
      <c r="Q97" s="93"/>
      <c r="R97" s="94"/>
      <c r="S97" s="94"/>
      <c r="T97" s="95"/>
      <c r="U97" s="96"/>
      <c r="V97" s="19"/>
    </row>
    <row r="98" spans="1:22" s="17" customFormat="1" ht="24" customHeight="1">
      <c r="A98" s="781"/>
      <c r="B98" s="223" t="s">
        <v>23</v>
      </c>
      <c r="C98" s="206"/>
      <c r="D98" s="282"/>
      <c r="E98" s="102">
        <f t="shared" ref="E98:G98" si="5">E99+E101+E103+E106</f>
        <v>12250</v>
      </c>
      <c r="F98" s="217">
        <f t="shared" si="5"/>
        <v>12250</v>
      </c>
      <c r="G98" s="232">
        <f t="shared" si="5"/>
        <v>0</v>
      </c>
      <c r="H98" s="217">
        <v>15311</v>
      </c>
      <c r="I98" s="325">
        <f>I99+I101+I103+I106</f>
        <v>17811</v>
      </c>
      <c r="J98" s="334">
        <f>I98-H98</f>
        <v>2500</v>
      </c>
      <c r="K98" s="335">
        <f>I98/H98*100%</f>
        <v>1.1632813010254066</v>
      </c>
      <c r="L98" s="120"/>
      <c r="M98" s="102"/>
      <c r="N98" s="102"/>
      <c r="O98" s="101"/>
      <c r="P98" s="102"/>
      <c r="Q98" s="102"/>
      <c r="R98" s="102"/>
      <c r="S98" s="102" t="s">
        <v>3</v>
      </c>
      <c r="T98" s="102" t="s">
        <v>5</v>
      </c>
      <c r="U98" s="103">
        <f>U99+U101+U103+U106</f>
        <v>17811000</v>
      </c>
      <c r="V98" s="19"/>
    </row>
    <row r="99" spans="1:22" s="17" customFormat="1" ht="24" customHeight="1">
      <c r="A99" s="782"/>
      <c r="B99" s="915"/>
      <c r="C99" s="206" t="s">
        <v>74</v>
      </c>
      <c r="D99" s="282"/>
      <c r="E99" s="102">
        <f>F99+G99</f>
        <v>8640</v>
      </c>
      <c r="F99" s="217">
        <v>8640</v>
      </c>
      <c r="G99" s="232">
        <v>0</v>
      </c>
      <c r="H99" s="311">
        <v>10200</v>
      </c>
      <c r="I99" s="325">
        <v>10500</v>
      </c>
      <c r="J99" s="334">
        <f>I99-H99</f>
        <v>300</v>
      </c>
      <c r="K99" s="336">
        <f>I99/H99*100%</f>
        <v>1.0294117647058822</v>
      </c>
      <c r="L99" s="120"/>
      <c r="M99" s="102"/>
      <c r="N99" s="102"/>
      <c r="O99" s="101"/>
      <c r="P99" s="102"/>
      <c r="Q99" s="102"/>
      <c r="R99" s="102"/>
      <c r="S99" s="102" t="s">
        <v>3</v>
      </c>
      <c r="T99" s="102" t="s">
        <v>5</v>
      </c>
      <c r="U99" s="103">
        <f>U100</f>
        <v>10500000</v>
      </c>
      <c r="V99" s="19"/>
    </row>
    <row r="100" spans="1:22" s="17" customFormat="1" ht="24" customHeight="1">
      <c r="A100" s="781"/>
      <c r="B100" s="931"/>
      <c r="C100" s="213"/>
      <c r="D100" s="284"/>
      <c r="E100" s="509"/>
      <c r="F100" s="393"/>
      <c r="G100" s="510"/>
      <c r="H100" s="511"/>
      <c r="I100" s="512"/>
      <c r="J100" s="513"/>
      <c r="K100" s="394"/>
      <c r="L100" s="139" t="s">
        <v>163</v>
      </c>
      <c r="M100" s="514">
        <v>875000</v>
      </c>
      <c r="N100" s="141" t="s">
        <v>7</v>
      </c>
      <c r="O100" s="515">
        <v>12</v>
      </c>
      <c r="P100" s="514" t="s">
        <v>1</v>
      </c>
      <c r="Q100" s="129"/>
      <c r="R100" s="130"/>
      <c r="S100" s="130"/>
      <c r="T100" s="129" t="s">
        <v>5</v>
      </c>
      <c r="U100" s="516">
        <f>M100*O100</f>
        <v>10500000</v>
      </c>
      <c r="V100" s="19"/>
    </row>
    <row r="101" spans="1:22" s="17" customFormat="1" ht="24" customHeight="1">
      <c r="A101" s="781"/>
      <c r="B101" s="931"/>
      <c r="C101" s="206" t="s">
        <v>75</v>
      </c>
      <c r="D101" s="282"/>
      <c r="E101" s="102">
        <f>F101+G101</f>
        <v>960</v>
      </c>
      <c r="F101" s="217">
        <v>960</v>
      </c>
      <c r="G101" s="232">
        <v>0</v>
      </c>
      <c r="H101" s="311">
        <v>1800</v>
      </c>
      <c r="I101" s="325">
        <v>2400</v>
      </c>
      <c r="J101" s="334">
        <f>I101-H101</f>
        <v>600</v>
      </c>
      <c r="K101" s="335">
        <f>I101/H101*100%</f>
        <v>1.3333333333333333</v>
      </c>
      <c r="L101" s="120"/>
      <c r="M101" s="102"/>
      <c r="N101" s="102"/>
      <c r="O101" s="101"/>
      <c r="P101" s="102"/>
      <c r="Q101" s="102"/>
      <c r="R101" s="102"/>
      <c r="S101" s="102" t="s">
        <v>3</v>
      </c>
      <c r="T101" s="102" t="s">
        <v>5</v>
      </c>
      <c r="U101" s="103">
        <f>U102</f>
        <v>2400000</v>
      </c>
      <c r="V101" s="19"/>
    </row>
    <row r="102" spans="1:22" s="17" customFormat="1" ht="24" customHeight="1">
      <c r="A102" s="781"/>
      <c r="B102" s="931"/>
      <c r="C102" s="206"/>
      <c r="D102" s="282"/>
      <c r="E102" s="102"/>
      <c r="F102" s="217"/>
      <c r="G102" s="232"/>
      <c r="H102" s="311"/>
      <c r="I102" s="325"/>
      <c r="J102" s="103"/>
      <c r="K102" s="209"/>
      <c r="L102" s="120" t="s">
        <v>164</v>
      </c>
      <c r="M102" s="100">
        <v>200000</v>
      </c>
      <c r="N102" s="98" t="s">
        <v>7</v>
      </c>
      <c r="O102" s="101">
        <v>12</v>
      </c>
      <c r="P102" s="101" t="s">
        <v>1</v>
      </c>
      <c r="Q102" s="102"/>
      <c r="R102" s="102"/>
      <c r="S102" s="102"/>
      <c r="T102" s="98" t="s">
        <v>5</v>
      </c>
      <c r="U102" s="103">
        <f>M102*O102</f>
        <v>2400000</v>
      </c>
      <c r="V102" s="19"/>
    </row>
    <row r="103" spans="1:22" s="17" customFormat="1" ht="24" customHeight="1">
      <c r="A103" s="781"/>
      <c r="B103" s="931"/>
      <c r="C103" s="206" t="s">
        <v>76</v>
      </c>
      <c r="D103" s="282"/>
      <c r="E103" s="102">
        <f>F103+G103</f>
        <v>1330</v>
      </c>
      <c r="F103" s="217">
        <v>1330</v>
      </c>
      <c r="G103" s="232">
        <v>0</v>
      </c>
      <c r="H103" s="311">
        <v>1950</v>
      </c>
      <c r="I103" s="325">
        <v>1550</v>
      </c>
      <c r="J103" s="334">
        <f>I103-H103</f>
        <v>-400</v>
      </c>
      <c r="K103" s="335">
        <f>I103/H103*100%</f>
        <v>0.79487179487179482</v>
      </c>
      <c r="L103" s="120"/>
      <c r="M103" s="102"/>
      <c r="N103" s="102"/>
      <c r="O103" s="101"/>
      <c r="P103" s="102"/>
      <c r="Q103" s="102"/>
      <c r="R103" s="102"/>
      <c r="S103" s="102" t="s">
        <v>3</v>
      </c>
      <c r="T103" s="102" t="s">
        <v>5</v>
      </c>
      <c r="U103" s="103">
        <f>U104+U105</f>
        <v>1550000</v>
      </c>
      <c r="V103" s="19"/>
    </row>
    <row r="104" spans="1:22" s="17" customFormat="1" ht="24" customHeight="1">
      <c r="A104" s="781"/>
      <c r="B104" s="931"/>
      <c r="C104" s="220"/>
      <c r="D104" s="285"/>
      <c r="E104" s="298"/>
      <c r="F104" s="221"/>
      <c r="G104" s="234"/>
      <c r="H104" s="314"/>
      <c r="I104" s="328"/>
      <c r="J104" s="89"/>
      <c r="K104" s="222"/>
      <c r="L104" s="104" t="s">
        <v>165</v>
      </c>
      <c r="M104" s="105">
        <v>300000</v>
      </c>
      <c r="N104" s="59" t="s">
        <v>7</v>
      </c>
      <c r="O104" s="77">
        <v>1</v>
      </c>
      <c r="P104" s="77" t="s">
        <v>0</v>
      </c>
      <c r="Q104" s="58" t="s">
        <v>7</v>
      </c>
      <c r="R104" s="60">
        <v>4</v>
      </c>
      <c r="S104" s="60" t="s">
        <v>0</v>
      </c>
      <c r="T104" s="59" t="s">
        <v>5</v>
      </c>
      <c r="U104" s="62">
        <f>M104*O104*R104</f>
        <v>1200000</v>
      </c>
      <c r="V104" s="19"/>
    </row>
    <row r="105" spans="1:22" s="17" customFormat="1" ht="24" customHeight="1">
      <c r="A105" s="781"/>
      <c r="B105" s="931"/>
      <c r="C105" s="213"/>
      <c r="D105" s="284"/>
      <c r="E105" s="297"/>
      <c r="F105" s="215"/>
      <c r="G105" s="235"/>
      <c r="H105" s="313"/>
      <c r="I105" s="327"/>
      <c r="J105" s="142"/>
      <c r="K105" s="216"/>
      <c r="L105" s="106" t="s">
        <v>166</v>
      </c>
      <c r="M105" s="105">
        <v>350000</v>
      </c>
      <c r="N105" s="59" t="s">
        <v>7</v>
      </c>
      <c r="O105" s="77">
        <v>1</v>
      </c>
      <c r="P105" s="77" t="s">
        <v>0</v>
      </c>
      <c r="Q105" s="58"/>
      <c r="R105" s="60"/>
      <c r="S105" s="60"/>
      <c r="T105" s="59" t="s">
        <v>5</v>
      </c>
      <c r="U105" s="62">
        <f>M105*O105</f>
        <v>350000</v>
      </c>
      <c r="V105" s="19"/>
    </row>
    <row r="106" spans="1:22" s="17" customFormat="1" ht="24" customHeight="1">
      <c r="A106" s="781"/>
      <c r="B106" s="931"/>
      <c r="C106" s="213" t="s">
        <v>77</v>
      </c>
      <c r="D106" s="284"/>
      <c r="E106" s="131">
        <f>F106+G106</f>
        <v>1320</v>
      </c>
      <c r="F106" s="224">
        <v>1320</v>
      </c>
      <c r="G106" s="235">
        <v>0</v>
      </c>
      <c r="H106" s="313">
        <v>1361</v>
      </c>
      <c r="I106" s="327">
        <v>3361</v>
      </c>
      <c r="J106" s="334">
        <f>I106-H106</f>
        <v>2000</v>
      </c>
      <c r="K106" s="335">
        <f>I106/H106*100%</f>
        <v>2.4695077149155034</v>
      </c>
      <c r="L106" s="120"/>
      <c r="M106" s="102"/>
      <c r="N106" s="102"/>
      <c r="O106" s="101"/>
      <c r="P106" s="102"/>
      <c r="Q106" s="102"/>
      <c r="R106" s="102"/>
      <c r="S106" s="102" t="s">
        <v>3</v>
      </c>
      <c r="T106" s="102" t="s">
        <v>5</v>
      </c>
      <c r="U106" s="103">
        <f>U107+U108+U109+U110+U111</f>
        <v>3361000</v>
      </c>
      <c r="V106" s="20"/>
    </row>
    <row r="107" spans="1:22" s="17" customFormat="1" ht="24" customHeight="1">
      <c r="A107" s="781"/>
      <c r="B107" s="931"/>
      <c r="C107" s="915"/>
      <c r="D107" s="918"/>
      <c r="E107" s="119"/>
      <c r="F107" s="218"/>
      <c r="G107" s="233"/>
      <c r="H107" s="921"/>
      <c r="I107" s="924"/>
      <c r="J107" s="927"/>
      <c r="K107" s="912"/>
      <c r="L107" s="109" t="s">
        <v>167</v>
      </c>
      <c r="M107" s="105">
        <v>20000</v>
      </c>
      <c r="N107" s="59" t="s">
        <v>7</v>
      </c>
      <c r="O107" s="77">
        <v>5</v>
      </c>
      <c r="P107" s="77" t="s">
        <v>16</v>
      </c>
      <c r="Q107" s="59" t="s">
        <v>7</v>
      </c>
      <c r="R107" s="60">
        <v>3</v>
      </c>
      <c r="S107" s="60" t="s">
        <v>0</v>
      </c>
      <c r="T107" s="59" t="s">
        <v>5</v>
      </c>
      <c r="U107" s="62">
        <f>M107*O107*R107</f>
        <v>300000</v>
      </c>
      <c r="V107" s="19"/>
    </row>
    <row r="108" spans="1:22" s="17" customFormat="1" ht="24" customHeight="1">
      <c r="A108" s="781"/>
      <c r="B108" s="931"/>
      <c r="C108" s="916"/>
      <c r="D108" s="919"/>
      <c r="E108" s="119"/>
      <c r="F108" s="218"/>
      <c r="G108" s="233"/>
      <c r="H108" s="922"/>
      <c r="I108" s="925"/>
      <c r="J108" s="928"/>
      <c r="K108" s="913"/>
      <c r="L108" s="110" t="s">
        <v>168</v>
      </c>
      <c r="M108" s="111">
        <v>60000</v>
      </c>
      <c r="N108" s="112" t="s">
        <v>7</v>
      </c>
      <c r="O108" s="113">
        <v>3</v>
      </c>
      <c r="P108" s="113" t="s">
        <v>16</v>
      </c>
      <c r="Q108" s="112"/>
      <c r="R108" s="114">
        <v>3</v>
      </c>
      <c r="S108" s="114" t="s">
        <v>0</v>
      </c>
      <c r="T108" s="112" t="s">
        <v>5</v>
      </c>
      <c r="U108" s="115">
        <f>M108*O108*R108</f>
        <v>540000</v>
      </c>
      <c r="V108" s="19"/>
    </row>
    <row r="109" spans="1:22" s="17" customFormat="1" ht="24" customHeight="1">
      <c r="A109" s="781"/>
      <c r="B109" s="931"/>
      <c r="C109" s="916"/>
      <c r="D109" s="919"/>
      <c r="E109" s="119"/>
      <c r="F109" s="218"/>
      <c r="G109" s="233"/>
      <c r="H109" s="922"/>
      <c r="I109" s="925"/>
      <c r="J109" s="928"/>
      <c r="K109" s="913"/>
      <c r="L109" s="116" t="s">
        <v>169</v>
      </c>
      <c r="M109" s="117">
        <v>10000</v>
      </c>
      <c r="N109" s="118" t="s">
        <v>7</v>
      </c>
      <c r="O109" s="113">
        <v>3</v>
      </c>
      <c r="P109" s="114" t="s">
        <v>16</v>
      </c>
      <c r="Q109" s="118" t="s">
        <v>7</v>
      </c>
      <c r="R109" s="114">
        <v>12</v>
      </c>
      <c r="S109" s="114" t="s">
        <v>1</v>
      </c>
      <c r="T109" s="114" t="s">
        <v>8</v>
      </c>
      <c r="U109" s="115">
        <f>M109*O109*R109</f>
        <v>360000</v>
      </c>
      <c r="V109" s="19"/>
    </row>
    <row r="110" spans="1:22" s="17" customFormat="1" ht="24" customHeight="1">
      <c r="A110" s="781"/>
      <c r="B110" s="931"/>
      <c r="C110" s="916"/>
      <c r="D110" s="919"/>
      <c r="E110" s="131"/>
      <c r="F110" s="224"/>
      <c r="G110" s="235"/>
      <c r="H110" s="922"/>
      <c r="I110" s="925"/>
      <c r="J110" s="928"/>
      <c r="K110" s="913"/>
      <c r="L110" s="90" t="s">
        <v>170</v>
      </c>
      <c r="M110" s="71">
        <v>161000</v>
      </c>
      <c r="N110" s="72" t="s">
        <v>7</v>
      </c>
      <c r="O110" s="73">
        <v>1</v>
      </c>
      <c r="P110" s="74" t="s">
        <v>34</v>
      </c>
      <c r="Q110" s="72"/>
      <c r="R110" s="74"/>
      <c r="S110" s="74"/>
      <c r="T110" s="74" t="s">
        <v>8</v>
      </c>
      <c r="U110" s="86">
        <f>M110*O110</f>
        <v>161000</v>
      </c>
      <c r="V110" s="19"/>
    </row>
    <row r="111" spans="1:22" s="17" customFormat="1" ht="24" customHeight="1">
      <c r="A111" s="781"/>
      <c r="B111" s="932"/>
      <c r="C111" s="917"/>
      <c r="D111" s="920"/>
      <c r="E111" s="131"/>
      <c r="F111" s="224"/>
      <c r="G111" s="235"/>
      <c r="H111" s="923"/>
      <c r="I111" s="926"/>
      <c r="J111" s="929"/>
      <c r="K111" s="914"/>
      <c r="L111" s="120" t="s">
        <v>171</v>
      </c>
      <c r="M111" s="74">
        <v>1000000</v>
      </c>
      <c r="N111" s="72" t="s">
        <v>7</v>
      </c>
      <c r="O111" s="74">
        <v>2</v>
      </c>
      <c r="P111" s="74" t="s">
        <v>0</v>
      </c>
      <c r="Q111" s="72"/>
      <c r="R111" s="74"/>
      <c r="S111" s="74"/>
      <c r="T111" s="74" t="s">
        <v>5</v>
      </c>
      <c r="U111" s="86">
        <f>M111*O111</f>
        <v>2000000</v>
      </c>
      <c r="V111" s="19"/>
    </row>
    <row r="112" spans="1:22" s="17" customFormat="1" ht="24" customHeight="1">
      <c r="A112" s="781"/>
      <c r="B112" s="223" t="s">
        <v>78</v>
      </c>
      <c r="C112" s="207"/>
      <c r="D112" s="282"/>
      <c r="E112" s="102">
        <f>E113+E116+E121</f>
        <v>14210</v>
      </c>
      <c r="F112" s="217">
        <f>F113+F116+F121</f>
        <v>14210</v>
      </c>
      <c r="G112" s="232">
        <f>G113+G116+G121</f>
        <v>0</v>
      </c>
      <c r="H112" s="217">
        <v>13597</v>
      </c>
      <c r="I112" s="325">
        <f>I113+I116+I119+I121</f>
        <v>8460</v>
      </c>
      <c r="J112" s="334">
        <f>I112-H112</f>
        <v>-5137</v>
      </c>
      <c r="K112" s="335">
        <f>I112/H112*100%</f>
        <v>0.62219607266308741</v>
      </c>
      <c r="L112" s="170"/>
      <c r="M112" s="102"/>
      <c r="N112" s="102"/>
      <c r="O112" s="101"/>
      <c r="P112" s="102"/>
      <c r="Q112" s="102"/>
      <c r="R112" s="102"/>
      <c r="S112" s="131" t="s">
        <v>3</v>
      </c>
      <c r="T112" s="131" t="s">
        <v>5</v>
      </c>
      <c r="U112" s="142">
        <f>U113+U116+U119+U121</f>
        <v>8460000</v>
      </c>
      <c r="V112" s="19"/>
    </row>
    <row r="113" spans="1:22" s="17" customFormat="1" ht="24" customHeight="1">
      <c r="A113" s="781"/>
      <c r="B113" s="210"/>
      <c r="C113" s="214" t="s">
        <v>79</v>
      </c>
      <c r="D113" s="284"/>
      <c r="E113" s="131">
        <f>F113+G113</f>
        <v>9770</v>
      </c>
      <c r="F113" s="224">
        <v>9770</v>
      </c>
      <c r="G113" s="235">
        <v>0</v>
      </c>
      <c r="H113" s="313">
        <v>11520</v>
      </c>
      <c r="I113" s="327">
        <v>5500</v>
      </c>
      <c r="J113" s="334">
        <f>I113-H113</f>
        <v>-6020</v>
      </c>
      <c r="K113" s="336">
        <f>I113/H113*100%</f>
        <v>0.47743055555555558</v>
      </c>
      <c r="L113" s="171"/>
      <c r="M113" s="131"/>
      <c r="N113" s="131"/>
      <c r="O113" s="169"/>
      <c r="P113" s="131"/>
      <c r="Q113" s="131"/>
      <c r="R113" s="131"/>
      <c r="S113" s="131" t="s">
        <v>3</v>
      </c>
      <c r="T113" s="131" t="s">
        <v>5</v>
      </c>
      <c r="U113" s="142">
        <f>U114+U115</f>
        <v>5500000</v>
      </c>
      <c r="V113" s="19"/>
    </row>
    <row r="114" spans="1:22" s="17" customFormat="1" ht="24" customHeight="1">
      <c r="A114" s="781"/>
      <c r="B114" s="210"/>
      <c r="C114" s="211"/>
      <c r="D114" s="283"/>
      <c r="E114" s="119"/>
      <c r="F114" s="218"/>
      <c r="G114" s="233"/>
      <c r="H114" s="312"/>
      <c r="I114" s="326"/>
      <c r="J114" s="219"/>
      <c r="K114" s="212"/>
      <c r="L114" s="109" t="s">
        <v>185</v>
      </c>
      <c r="M114" s="111">
        <v>100000</v>
      </c>
      <c r="N114" s="112" t="s">
        <v>7</v>
      </c>
      <c r="O114" s="113">
        <v>5</v>
      </c>
      <c r="P114" s="113" t="s">
        <v>16</v>
      </c>
      <c r="Q114" s="112" t="s">
        <v>7</v>
      </c>
      <c r="R114" s="114">
        <v>5</v>
      </c>
      <c r="S114" s="114" t="s">
        <v>0</v>
      </c>
      <c r="T114" s="59" t="s">
        <v>5</v>
      </c>
      <c r="U114" s="62">
        <f>M114*O114*R114</f>
        <v>2500000</v>
      </c>
      <c r="V114" s="19"/>
    </row>
    <row r="115" spans="1:22" s="17" customFormat="1" ht="24" customHeight="1">
      <c r="A115" s="781"/>
      <c r="B115" s="210"/>
      <c r="C115" s="211"/>
      <c r="D115" s="283"/>
      <c r="E115" s="119"/>
      <c r="F115" s="218"/>
      <c r="G115" s="233"/>
      <c r="H115" s="312"/>
      <c r="I115" s="326"/>
      <c r="J115" s="219"/>
      <c r="K115" s="212"/>
      <c r="L115" s="106" t="s">
        <v>186</v>
      </c>
      <c r="M115" s="107">
        <v>150000</v>
      </c>
      <c r="N115" s="108" t="s">
        <v>7</v>
      </c>
      <c r="O115" s="73">
        <v>2</v>
      </c>
      <c r="P115" s="73" t="s">
        <v>16</v>
      </c>
      <c r="Q115" s="108" t="s">
        <v>7</v>
      </c>
      <c r="R115" s="74">
        <v>10</v>
      </c>
      <c r="S115" s="74" t="s">
        <v>1</v>
      </c>
      <c r="T115" s="108" t="s">
        <v>5</v>
      </c>
      <c r="U115" s="86">
        <f>M115*O115*R115</f>
        <v>3000000</v>
      </c>
      <c r="V115" s="19"/>
    </row>
    <row r="116" spans="1:22" s="17" customFormat="1" ht="24" customHeight="1">
      <c r="A116" s="781"/>
      <c r="B116" s="210"/>
      <c r="C116" s="207" t="s">
        <v>80</v>
      </c>
      <c r="D116" s="282"/>
      <c r="E116" s="102">
        <f>F116+G116</f>
        <v>2520</v>
      </c>
      <c r="F116" s="217">
        <v>2520</v>
      </c>
      <c r="G116" s="232">
        <v>0</v>
      </c>
      <c r="H116" s="311">
        <v>500</v>
      </c>
      <c r="I116" s="325">
        <v>960</v>
      </c>
      <c r="J116" s="334">
        <f>I116-H116</f>
        <v>460</v>
      </c>
      <c r="K116" s="336">
        <f>I116/H116*100%</f>
        <v>1.92</v>
      </c>
      <c r="L116" s="139"/>
      <c r="M116" s="131"/>
      <c r="N116" s="131"/>
      <c r="O116" s="169"/>
      <c r="P116" s="131"/>
      <c r="Q116" s="131"/>
      <c r="R116" s="131"/>
      <c r="S116" s="131" t="s">
        <v>3</v>
      </c>
      <c r="T116" s="131" t="s">
        <v>5</v>
      </c>
      <c r="U116" s="142">
        <f>U117+U118</f>
        <v>960000</v>
      </c>
      <c r="V116" s="19"/>
    </row>
    <row r="117" spans="1:22" s="17" customFormat="1" ht="24" customHeight="1">
      <c r="A117" s="781"/>
      <c r="B117" s="210"/>
      <c r="C117" s="451"/>
      <c r="D117" s="285"/>
      <c r="E117" s="382"/>
      <c r="F117" s="221"/>
      <c r="G117" s="234"/>
      <c r="H117" s="314"/>
      <c r="I117" s="328"/>
      <c r="J117" s="89"/>
      <c r="K117" s="389"/>
      <c r="L117" s="106" t="s">
        <v>187</v>
      </c>
      <c r="M117" s="107">
        <v>87500</v>
      </c>
      <c r="N117" s="108" t="s">
        <v>7</v>
      </c>
      <c r="O117" s="73">
        <v>10</v>
      </c>
      <c r="P117" s="73" t="s">
        <v>1</v>
      </c>
      <c r="Q117" s="74"/>
      <c r="R117" s="74"/>
      <c r="S117" s="74"/>
      <c r="T117" s="108" t="s">
        <v>5</v>
      </c>
      <c r="U117" s="86">
        <v>875000</v>
      </c>
      <c r="V117" s="19"/>
    </row>
    <row r="118" spans="1:22" s="17" customFormat="1" ht="24" customHeight="1">
      <c r="A118" s="783"/>
      <c r="B118" s="210"/>
      <c r="C118" s="214"/>
      <c r="D118" s="284"/>
      <c r="E118" s="131"/>
      <c r="F118" s="224"/>
      <c r="G118" s="235"/>
      <c r="H118" s="313"/>
      <c r="I118" s="327"/>
      <c r="J118" s="140"/>
      <c r="K118" s="394"/>
      <c r="L118" s="106" t="s">
        <v>172</v>
      </c>
      <c r="M118" s="107"/>
      <c r="N118" s="108"/>
      <c r="O118" s="73"/>
      <c r="P118" s="73"/>
      <c r="Q118" s="74"/>
      <c r="R118" s="74"/>
      <c r="S118" s="74"/>
      <c r="T118" s="108" t="s">
        <v>5</v>
      </c>
      <c r="U118" s="86">
        <v>85000</v>
      </c>
      <c r="V118" s="19"/>
    </row>
    <row r="119" spans="1:22" s="17" customFormat="1" ht="24" customHeight="1">
      <c r="A119" s="784"/>
      <c r="B119" s="213"/>
      <c r="C119" s="214" t="s">
        <v>127</v>
      </c>
      <c r="D119" s="284"/>
      <c r="E119" s="131"/>
      <c r="F119" s="224"/>
      <c r="G119" s="235"/>
      <c r="H119" s="313">
        <v>537</v>
      </c>
      <c r="I119" s="327">
        <v>960</v>
      </c>
      <c r="J119" s="337">
        <f>I119-H119</f>
        <v>423</v>
      </c>
      <c r="K119" s="391">
        <f>I119/H119*100%</f>
        <v>1.7877094972067038</v>
      </c>
      <c r="L119" s="330"/>
      <c r="M119" s="331"/>
      <c r="N119" s="129"/>
      <c r="O119" s="169"/>
      <c r="P119" s="169"/>
      <c r="Q119" s="131"/>
      <c r="R119" s="131"/>
      <c r="S119" s="131" t="s">
        <v>3</v>
      </c>
      <c r="T119" s="131" t="s">
        <v>5</v>
      </c>
      <c r="U119" s="142">
        <f>U120</f>
        <v>960000</v>
      </c>
      <c r="V119" s="19"/>
    </row>
    <row r="120" spans="1:22" s="17" customFormat="1" ht="24" customHeight="1">
      <c r="A120" s="205"/>
      <c r="B120" s="210"/>
      <c r="C120" s="214"/>
      <c r="D120" s="284"/>
      <c r="E120" s="131"/>
      <c r="F120" s="224"/>
      <c r="G120" s="235"/>
      <c r="H120" s="313"/>
      <c r="I120" s="327"/>
      <c r="J120" s="142"/>
      <c r="K120" s="216"/>
      <c r="L120" s="123" t="s">
        <v>173</v>
      </c>
      <c r="M120" s="124">
        <v>80000</v>
      </c>
      <c r="N120" s="125" t="s">
        <v>7</v>
      </c>
      <c r="O120" s="126">
        <v>12</v>
      </c>
      <c r="P120" s="126" t="s">
        <v>0</v>
      </c>
      <c r="Q120" s="127"/>
      <c r="R120" s="119"/>
      <c r="S120" s="119"/>
      <c r="T120" s="125" t="s">
        <v>5</v>
      </c>
      <c r="U120" s="86">
        <f>M120*O120</f>
        <v>960000</v>
      </c>
      <c r="V120" s="19"/>
    </row>
    <row r="121" spans="1:22" s="17" customFormat="1" ht="24" customHeight="1">
      <c r="A121" s="205"/>
      <c r="B121" s="210"/>
      <c r="C121" s="207" t="s">
        <v>134</v>
      </c>
      <c r="D121" s="282"/>
      <c r="E121" s="102">
        <f>F121+G121</f>
        <v>1920</v>
      </c>
      <c r="F121" s="217">
        <v>1920</v>
      </c>
      <c r="G121" s="232">
        <v>0</v>
      </c>
      <c r="H121" s="311">
        <v>1040</v>
      </c>
      <c r="I121" s="325">
        <v>1040</v>
      </c>
      <c r="J121" s="334">
        <f>I121-H121</f>
        <v>0</v>
      </c>
      <c r="K121" s="336">
        <f>I121/H121*100%</f>
        <v>1</v>
      </c>
      <c r="L121" s="120"/>
      <c r="M121" s="102"/>
      <c r="N121" s="102"/>
      <c r="O121" s="121"/>
      <c r="P121" s="102"/>
      <c r="Q121" s="102"/>
      <c r="R121" s="102"/>
      <c r="S121" s="102" t="s">
        <v>3</v>
      </c>
      <c r="T121" s="102" t="s">
        <v>5</v>
      </c>
      <c r="U121" s="103">
        <f>U122</f>
        <v>1040000</v>
      </c>
      <c r="V121" s="19"/>
    </row>
    <row r="122" spans="1:22" s="17" customFormat="1" ht="24" customHeight="1">
      <c r="A122" s="205"/>
      <c r="B122" s="210"/>
      <c r="C122" s="211"/>
      <c r="D122" s="283"/>
      <c r="E122" s="119"/>
      <c r="F122" s="218"/>
      <c r="G122" s="233"/>
      <c r="H122" s="312"/>
      <c r="I122" s="326"/>
      <c r="J122" s="89"/>
      <c r="K122" s="212"/>
      <c r="L122" s="452" t="s">
        <v>174</v>
      </c>
      <c r="M122" s="128">
        <v>104000</v>
      </c>
      <c r="N122" s="129" t="s">
        <v>7</v>
      </c>
      <c r="O122" s="130">
        <v>10</v>
      </c>
      <c r="P122" s="130" t="s">
        <v>101</v>
      </c>
      <c r="Q122" s="129"/>
      <c r="R122" s="131"/>
      <c r="S122" s="131"/>
      <c r="T122" s="129" t="s">
        <v>8</v>
      </c>
      <c r="U122" s="86">
        <f>M122*O122</f>
        <v>1040000</v>
      </c>
      <c r="V122" s="19"/>
    </row>
    <row r="123" spans="1:22" s="17" customFormat="1" ht="24" customHeight="1">
      <c r="A123" s="263" t="s">
        <v>244</v>
      </c>
      <c r="B123" s="255"/>
      <c r="C123" s="702"/>
      <c r="D123" s="280"/>
      <c r="E123" s="260"/>
      <c r="F123" s="256"/>
      <c r="G123" s="262"/>
      <c r="H123" s="703">
        <v>2145</v>
      </c>
      <c r="I123" s="316">
        <f>I125</f>
        <v>6532</v>
      </c>
      <c r="J123" s="259">
        <f>J125</f>
        <v>4387</v>
      </c>
      <c r="K123" s="704">
        <f>K125</f>
        <v>3.0452214452214452</v>
      </c>
      <c r="L123" s="258"/>
      <c r="M123" s="705"/>
      <c r="N123" s="706"/>
      <c r="O123" s="707"/>
      <c r="P123" s="707"/>
      <c r="Q123" s="706"/>
      <c r="R123" s="453"/>
      <c r="S123" s="453" t="s">
        <v>3</v>
      </c>
      <c r="T123" s="453" t="s">
        <v>5</v>
      </c>
      <c r="U123" s="454">
        <f>U125</f>
        <v>6531503</v>
      </c>
      <c r="V123" s="19"/>
    </row>
    <row r="124" spans="1:22" s="17" customFormat="1" ht="24" customHeight="1">
      <c r="A124" s="385"/>
      <c r="B124" s="206" t="s">
        <v>245</v>
      </c>
      <c r="C124" s="207"/>
      <c r="D124" s="282"/>
      <c r="E124" s="102"/>
      <c r="F124" s="217"/>
      <c r="G124" s="232"/>
      <c r="H124" s="311">
        <v>2145</v>
      </c>
      <c r="I124" s="325">
        <f>I125</f>
        <v>6532</v>
      </c>
      <c r="J124" s="121">
        <f>J125</f>
        <v>4387</v>
      </c>
      <c r="K124" s="209">
        <f>K125</f>
        <v>3.0452214452214452</v>
      </c>
      <c r="L124" s="120"/>
      <c r="M124" s="128"/>
      <c r="N124" s="129"/>
      <c r="O124" s="130"/>
      <c r="P124" s="130"/>
      <c r="Q124" s="129"/>
      <c r="R124" s="131"/>
      <c r="S124" s="131"/>
      <c r="T124" s="129"/>
      <c r="U124" s="142"/>
      <c r="V124" s="19"/>
    </row>
    <row r="125" spans="1:22" s="17" customFormat="1" ht="24" customHeight="1">
      <c r="A125" s="386"/>
      <c r="B125" s="206"/>
      <c r="C125" s="207" t="s">
        <v>246</v>
      </c>
      <c r="D125" s="282"/>
      <c r="E125" s="102"/>
      <c r="F125" s="217"/>
      <c r="G125" s="232"/>
      <c r="H125" s="311">
        <v>2145</v>
      </c>
      <c r="I125" s="325">
        <v>6532</v>
      </c>
      <c r="J125" s="121">
        <f t="shared" ref="J125:J130" si="6">I125-H125</f>
        <v>4387</v>
      </c>
      <c r="K125" s="209">
        <f>I125/H125</f>
        <v>3.0452214452214452</v>
      </c>
      <c r="L125" s="143" t="s">
        <v>154</v>
      </c>
      <c r="M125" s="121"/>
      <c r="N125" s="102"/>
      <c r="O125" s="101"/>
      <c r="P125" s="102"/>
      <c r="Q125" s="102"/>
      <c r="R125" s="99"/>
      <c r="S125" s="99"/>
      <c r="T125" s="99"/>
      <c r="U125" s="103">
        <v>6531503</v>
      </c>
      <c r="V125" s="19"/>
    </row>
    <row r="126" spans="1:22" ht="24" customHeight="1">
      <c r="A126" s="263" t="s">
        <v>135</v>
      </c>
      <c r="B126" s="263" t="s">
        <v>135</v>
      </c>
      <c r="C126" s="263" t="s">
        <v>135</v>
      </c>
      <c r="D126" s="362"/>
      <c r="E126" s="260"/>
      <c r="F126" s="256"/>
      <c r="G126" s="262"/>
      <c r="H126" s="256">
        <v>0</v>
      </c>
      <c r="I126" s="363"/>
      <c r="J126" s="253">
        <f t="shared" si="6"/>
        <v>0</v>
      </c>
      <c r="K126" s="364" t="e">
        <f>I126/H126*100%</f>
        <v>#DIV/0!</v>
      </c>
      <c r="L126" s="279"/>
      <c r="M126" s="259"/>
      <c r="N126" s="260"/>
      <c r="O126" s="261"/>
      <c r="P126" s="260"/>
      <c r="Q126" s="260"/>
      <c r="R126" s="332"/>
      <c r="S126" s="332"/>
      <c r="T126" s="332"/>
      <c r="U126" s="257"/>
    </row>
    <row r="127" spans="1:22" ht="24" customHeight="1">
      <c r="A127" s="263" t="s">
        <v>237</v>
      </c>
      <c r="B127" s="263"/>
      <c r="C127" s="263"/>
      <c r="D127" s="362"/>
      <c r="E127" s="260" t="e">
        <v>#REF!</v>
      </c>
      <c r="F127" s="256" t="e">
        <v>#REF!</v>
      </c>
      <c r="G127" s="262" t="e">
        <v>#REF!</v>
      </c>
      <c r="H127" s="256">
        <v>500</v>
      </c>
      <c r="I127" s="363">
        <v>500</v>
      </c>
      <c r="J127" s="121">
        <f t="shared" si="6"/>
        <v>0</v>
      </c>
      <c r="K127" s="209">
        <f>I127/H127</f>
        <v>1</v>
      </c>
      <c r="L127" s="279"/>
      <c r="M127" s="259"/>
      <c r="N127" s="260"/>
      <c r="O127" s="261"/>
      <c r="P127" s="260"/>
      <c r="Q127" s="260"/>
      <c r="R127" s="332"/>
      <c r="S127" s="332" t="s">
        <v>324</v>
      </c>
      <c r="T127" s="332"/>
      <c r="U127" s="257">
        <v>500000</v>
      </c>
    </row>
    <row r="128" spans="1:22" ht="24" customHeight="1">
      <c r="A128" s="263" t="s">
        <v>65</v>
      </c>
      <c r="B128" s="263"/>
      <c r="C128" s="263"/>
      <c r="D128" s="275"/>
      <c r="E128" s="260" t="e">
        <f>E129</f>
        <v>#REF!</v>
      </c>
      <c r="F128" s="256" t="e">
        <f>F129</f>
        <v>#REF!</v>
      </c>
      <c r="G128" s="262" t="e">
        <f>G129</f>
        <v>#REF!</v>
      </c>
      <c r="H128" s="256">
        <v>3000</v>
      </c>
      <c r="I128" s="316">
        <v>10859</v>
      </c>
      <c r="J128" s="253">
        <f t="shared" si="6"/>
        <v>7859</v>
      </c>
      <c r="K128" s="364">
        <f>I128/H128*100%</f>
        <v>3.6196666666666668</v>
      </c>
      <c r="L128" s="258"/>
      <c r="M128" s="259"/>
      <c r="N128" s="260"/>
      <c r="O128" s="261"/>
      <c r="P128" s="260"/>
      <c r="Q128" s="260"/>
      <c r="R128" s="260"/>
      <c r="S128" s="260" t="s">
        <v>3</v>
      </c>
      <c r="T128" s="260" t="s">
        <v>5</v>
      </c>
      <c r="U128" s="257">
        <v>10859172</v>
      </c>
    </row>
    <row r="129" spans="1:21" ht="24" customHeight="1">
      <c r="A129" s="387"/>
      <c r="B129" s="176" t="s">
        <v>65</v>
      </c>
      <c r="C129" s="177"/>
      <c r="D129" s="276"/>
      <c r="E129" s="102" t="e">
        <f>F129+G129</f>
        <v>#REF!</v>
      </c>
      <c r="F129" s="217" t="e">
        <f>#REF!</f>
        <v>#REF!</v>
      </c>
      <c r="G129" s="232" t="e">
        <f>#REF!</f>
        <v>#REF!</v>
      </c>
      <c r="H129" s="311">
        <v>3000</v>
      </c>
      <c r="I129" s="325">
        <v>10859</v>
      </c>
      <c r="J129" s="334">
        <f t="shared" si="6"/>
        <v>7859</v>
      </c>
      <c r="K129" s="336">
        <f>I129/H129*100%</f>
        <v>3.6196666666666668</v>
      </c>
      <c r="L129" s="137"/>
      <c r="M129" s="121"/>
      <c r="N129" s="101"/>
      <c r="O129" s="102"/>
      <c r="P129" s="102"/>
      <c r="Q129" s="99"/>
      <c r="R129" s="99"/>
      <c r="S129" s="99"/>
      <c r="T129" s="99"/>
      <c r="U129" s="333"/>
    </row>
    <row r="130" spans="1:21" ht="24" customHeight="1">
      <c r="A130" s="388"/>
      <c r="B130" s="387"/>
      <c r="C130" s="177" t="s">
        <v>90</v>
      </c>
      <c r="D130" s="276"/>
      <c r="E130" s="102"/>
      <c r="F130" s="217"/>
      <c r="G130" s="232"/>
      <c r="H130" s="311">
        <v>3000</v>
      </c>
      <c r="I130" s="325" ph="1">
        <v>10859</v>
      </c>
      <c r="J130" s="334">
        <f t="shared" si="6"/>
        <v>7859</v>
      </c>
      <c r="K130" s="336">
        <f>I130/H130*100%</f>
        <v>3.6196666666666668</v>
      </c>
      <c r="L130" s="137" t="s">
        <v>130</v>
      </c>
      <c r="M130" s="121"/>
      <c r="N130" s="101"/>
      <c r="O130" s="102"/>
      <c r="P130" s="102"/>
      <c r="Q130" s="99"/>
      <c r="R130" s="99"/>
      <c r="S130" s="99"/>
      <c r="T130" s="99"/>
      <c r="U130" s="103">
        <v>10859172</v>
      </c>
    </row>
    <row r="131" spans="1:21" ht="24" customHeight="1">
      <c r="A131" s="388"/>
      <c r="B131" s="388"/>
      <c r="C131" s="456"/>
      <c r="D131" s="486"/>
      <c r="E131" s="88"/>
      <c r="F131" s="237"/>
      <c r="G131" s="234"/>
      <c r="H131" s="314"/>
      <c r="I131" s="328" ph="1"/>
      <c r="J131" s="370"/>
      <c r="K131" s="372"/>
      <c r="L131" s="137" t="s">
        <v>156</v>
      </c>
      <c r="M131" s="121"/>
      <c r="N131" s="101"/>
      <c r="O131" s="102"/>
      <c r="P131" s="102"/>
      <c r="Q131" s="99"/>
      <c r="R131" s="99"/>
      <c r="S131" s="99"/>
      <c r="T131" s="99"/>
      <c r="U131" s="103">
        <v>9359172</v>
      </c>
    </row>
    <row r="132" spans="1:21" ht="24" customHeight="1">
      <c r="A132" s="455"/>
      <c r="B132" s="455"/>
      <c r="C132" s="457"/>
      <c r="D132" s="484"/>
      <c r="E132" s="131"/>
      <c r="F132" s="224"/>
      <c r="G132" s="235"/>
      <c r="H132" s="313"/>
      <c r="I132" s="327" ph="1"/>
      <c r="J132" s="142"/>
      <c r="K132" s="485"/>
      <c r="L132" s="137" t="s">
        <v>155</v>
      </c>
      <c r="M132" s="121"/>
      <c r="N132" s="101"/>
      <c r="O132" s="102"/>
      <c r="P132" s="102"/>
      <c r="Q132" s="99"/>
      <c r="R132" s="99"/>
      <c r="S132" s="99"/>
      <c r="T132" s="99"/>
      <c r="U132" s="103">
        <v>1500000</v>
      </c>
    </row>
    <row r="133" spans="1:21">
      <c r="D133" s="52"/>
    </row>
    <row r="134" spans="1:21" ht="21">
      <c r="I134" s="271" ph="1"/>
    </row>
    <row r="136" spans="1:21" ht="21">
      <c r="I136" s="271" ph="1"/>
    </row>
    <row r="137" spans="1:21" ht="21">
      <c r="I137" s="271" ph="1"/>
    </row>
    <row r="138" spans="1:21" ht="21">
      <c r="I138" s="271" ph="1"/>
    </row>
    <row r="139" spans="1:21" ht="21">
      <c r="I139" s="271" ph="1"/>
    </row>
    <row r="140" spans="1:21" ht="21">
      <c r="I140" s="271" ph="1"/>
    </row>
    <row r="141" spans="1:21" ht="21">
      <c r="I141" s="271" ph="1"/>
    </row>
    <row r="142" spans="1:21" ht="21">
      <c r="I142" s="271" ph="1"/>
    </row>
    <row r="143" spans="1:21" ht="21">
      <c r="I143" s="271" ph="1"/>
    </row>
    <row r="144" spans="1:21" ht="21">
      <c r="I144" s="271" ph="1"/>
    </row>
    <row r="145" spans="9:9" ht="21">
      <c r="I145" s="271" ph="1"/>
    </row>
    <row r="146" spans="9:9" ht="21">
      <c r="I146" s="271" ph="1"/>
    </row>
    <row r="147" spans="9:9" ht="21">
      <c r="I147" s="271" ph="1"/>
    </row>
    <row r="148" spans="9:9" ht="21">
      <c r="I148" s="271" ph="1"/>
    </row>
    <row r="149" spans="9:9" ht="21">
      <c r="I149" s="271" ph="1"/>
    </row>
    <row r="150" spans="9:9" ht="21">
      <c r="I150" s="271" ph="1"/>
    </row>
    <row r="151" spans="9:9" ht="21">
      <c r="I151" s="271" ph="1"/>
    </row>
    <row r="152" spans="9:9" ht="21">
      <c r="I152" s="271" ph="1"/>
    </row>
    <row r="153" spans="9:9" ht="21">
      <c r="I153" s="271" ph="1"/>
    </row>
    <row r="154" spans="9:9" ht="21">
      <c r="I154" s="271" ph="1"/>
    </row>
    <row r="155" spans="9:9" ht="21">
      <c r="I155" s="271" ph="1"/>
    </row>
    <row r="156" spans="9:9" ht="21">
      <c r="I156" s="271" ph="1"/>
    </row>
    <row r="157" spans="9:9" ht="21">
      <c r="I157" s="271" ph="1"/>
    </row>
    <row r="158" spans="9:9" ht="21">
      <c r="I158" s="271" ph="1"/>
    </row>
    <row r="159" spans="9:9" ht="21">
      <c r="I159" s="271" ph="1"/>
    </row>
    <row r="160" spans="9:9" ht="21">
      <c r="I160" s="271" ph="1"/>
    </row>
    <row r="161" spans="9:9" ht="21">
      <c r="I161" s="271" ph="1"/>
    </row>
    <row r="162" spans="9:9" ht="21">
      <c r="I162" s="271" ph="1"/>
    </row>
    <row r="163" spans="9:9" ht="21">
      <c r="I163" s="271" ph="1"/>
    </row>
    <row r="164" spans="9:9" ht="21">
      <c r="I164" s="271" ph="1"/>
    </row>
    <row r="165" spans="9:9" ht="21">
      <c r="I165" s="271" ph="1"/>
    </row>
    <row r="166" spans="9:9" ht="21">
      <c r="I166" s="271" ph="1"/>
    </row>
    <row r="167" spans="9:9" ht="21">
      <c r="I167" s="271" ph="1"/>
    </row>
    <row r="168" spans="9:9" ht="21">
      <c r="I168" s="271" ph="1"/>
    </row>
    <row r="169" spans="9:9" ht="21">
      <c r="I169" s="271" ph="1"/>
    </row>
    <row r="170" spans="9:9" ht="21">
      <c r="I170" s="271" ph="1"/>
    </row>
    <row r="171" spans="9:9" ht="21">
      <c r="I171" s="271" ph="1"/>
    </row>
    <row r="172" spans="9:9" ht="21">
      <c r="I172" s="271" ph="1"/>
    </row>
    <row r="173" spans="9:9" ht="21">
      <c r="I173" s="271" ph="1"/>
    </row>
    <row r="174" spans="9:9" ht="21">
      <c r="I174" s="271" ph="1"/>
    </row>
    <row r="175" spans="9:9" ht="21">
      <c r="I175" s="271" ph="1"/>
    </row>
    <row r="176" spans="9:9" ht="21">
      <c r="I176" s="271" ph="1"/>
    </row>
    <row r="177" spans="9:9" ht="21">
      <c r="I177" s="271" ph="1"/>
    </row>
    <row r="178" spans="9:9" ht="21">
      <c r="I178" s="271" ph="1"/>
    </row>
    <row r="179" spans="9:9" ht="21">
      <c r="I179" s="271" ph="1"/>
    </row>
    <row r="180" spans="9:9" ht="21">
      <c r="I180" s="271" ph="1"/>
    </row>
    <row r="181" spans="9:9" ht="21">
      <c r="I181" s="271" ph="1"/>
    </row>
    <row r="182" spans="9:9" ht="21">
      <c r="I182" s="271" ph="1"/>
    </row>
    <row r="183" spans="9:9" ht="21">
      <c r="I183" s="271" ph="1"/>
    </row>
    <row r="184" spans="9:9" ht="21">
      <c r="I184" s="271" ph="1"/>
    </row>
    <row r="185" spans="9:9" ht="21">
      <c r="I185" s="271" ph="1"/>
    </row>
    <row r="186" spans="9:9" ht="21">
      <c r="I186" s="271" ph="1"/>
    </row>
    <row r="187" spans="9:9" ht="21">
      <c r="I187" s="271" ph="1"/>
    </row>
    <row r="188" spans="9:9" ht="21">
      <c r="I188" s="271" ph="1"/>
    </row>
    <row r="189" spans="9:9" ht="21">
      <c r="I189" s="271" ph="1"/>
    </row>
    <row r="190" spans="9:9" ht="21">
      <c r="I190" s="271" ph="1"/>
    </row>
    <row r="191" spans="9:9" ht="21">
      <c r="I191" s="271" ph="1"/>
    </row>
  </sheetData>
  <mergeCells count="39">
    <mergeCell ref="B99:B111"/>
    <mergeCell ref="C80:C81"/>
    <mergeCell ref="H80:H81"/>
    <mergeCell ref="I80:I81"/>
    <mergeCell ref="J80:J81"/>
    <mergeCell ref="K80:K81"/>
    <mergeCell ref="K107:K111"/>
    <mergeCell ref="C107:C111"/>
    <mergeCell ref="D107:D111"/>
    <mergeCell ref="H107:H111"/>
    <mergeCell ref="I107:I111"/>
    <mergeCell ref="J107:J111"/>
    <mergeCell ref="C95:C96"/>
    <mergeCell ref="K95:K96"/>
    <mergeCell ref="J95:J96"/>
    <mergeCell ref="I95:I96"/>
    <mergeCell ref="H95:H96"/>
    <mergeCell ref="D95:D96"/>
    <mergeCell ref="J3:K3"/>
    <mergeCell ref="L3:U4"/>
    <mergeCell ref="H3:I3"/>
    <mergeCell ref="K9:K15"/>
    <mergeCell ref="J9:J15"/>
    <mergeCell ref="I9:I15"/>
    <mergeCell ref="D17:D31"/>
    <mergeCell ref="A1:I1"/>
    <mergeCell ref="E2:G2"/>
    <mergeCell ref="E3:G3"/>
    <mergeCell ref="H2:I2"/>
    <mergeCell ref="H9:H15"/>
    <mergeCell ref="A3:A4"/>
    <mergeCell ref="B3:B4"/>
    <mergeCell ref="C3:C4"/>
    <mergeCell ref="D3:D4"/>
    <mergeCell ref="D9:D15"/>
    <mergeCell ref="C9:C15"/>
    <mergeCell ref="E9:E15"/>
    <mergeCell ref="F9:F15"/>
    <mergeCell ref="G9:G15"/>
  </mergeCells>
  <phoneticPr fontId="2" type="noConversion"/>
  <printOptions horizontalCentered="1"/>
  <pageMargins left="0.78740157480314965" right="0.59055118110236227" top="0.98425196850393704" bottom="0.78740157480314965" header="0.19685039370078741" footer="0.59055118110236227"/>
  <pageSetup paperSize="9" scale="85" firstPageNumber="4" orientation="landscape" useFirstPageNumber="1" r:id="rId1"/>
  <headerFooter alignWithMargins="0">
    <oddFooter>&amp;C&amp;P
&amp;R울산신나는아동쉼터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56"/>
  <sheetViews>
    <sheetView workbookViewId="0">
      <selection activeCell="C41" sqref="C41"/>
    </sheetView>
  </sheetViews>
  <sheetFormatPr defaultRowHeight="13.5"/>
  <cols>
    <col min="1" max="1" width="7.44140625" style="462" customWidth="1"/>
    <col min="2" max="2" width="11.88671875" style="462" customWidth="1"/>
    <col min="3" max="3" width="13" style="462" customWidth="1"/>
    <col min="4" max="4" width="12.77734375" style="462" customWidth="1"/>
    <col min="5" max="5" width="8.109375" style="462" customWidth="1"/>
    <col min="6" max="6" width="9.33203125" style="462" customWidth="1"/>
    <col min="7" max="7" width="8.88671875" style="462" customWidth="1"/>
    <col min="8" max="8" width="8.109375" style="462" customWidth="1"/>
    <col min="9" max="10" width="6.88671875" style="462" customWidth="1"/>
    <col min="11" max="11" width="43.33203125" style="462" customWidth="1"/>
    <col min="12" max="16384" width="8.88671875" style="462"/>
  </cols>
  <sheetData>
    <row r="1" spans="1:11" ht="21" customHeight="1">
      <c r="A1" s="462" t="s">
        <v>247</v>
      </c>
      <c r="B1" s="463" t="s">
        <v>248</v>
      </c>
      <c r="C1" s="463"/>
      <c r="D1" s="463"/>
      <c r="E1" s="463"/>
      <c r="F1" s="463"/>
      <c r="G1" s="463"/>
      <c r="H1" s="463"/>
      <c r="I1" s="463"/>
      <c r="J1" s="463"/>
      <c r="K1" s="463"/>
    </row>
    <row r="2" spans="1:11" ht="13.5" customHeight="1">
      <c r="B2" s="463"/>
      <c r="C2" s="463"/>
      <c r="D2" s="463"/>
      <c r="E2" s="463"/>
      <c r="F2" s="463"/>
      <c r="G2" s="463"/>
      <c r="H2" s="463"/>
      <c r="I2" s="463"/>
      <c r="J2" s="463"/>
      <c r="K2" s="464" t="s">
        <v>249</v>
      </c>
    </row>
    <row r="3" spans="1:11" ht="17.25" customHeight="1">
      <c r="A3" s="941" t="s">
        <v>250</v>
      </c>
      <c r="B3" s="942"/>
      <c r="C3" s="945" t="s">
        <v>468</v>
      </c>
      <c r="D3" s="945" t="s">
        <v>251</v>
      </c>
      <c r="E3" s="945" t="s">
        <v>252</v>
      </c>
      <c r="F3" s="947" t="s">
        <v>253</v>
      </c>
      <c r="G3" s="948"/>
      <c r="H3" s="948"/>
      <c r="I3" s="948"/>
      <c r="J3" s="949"/>
      <c r="K3" s="465" t="s">
        <v>254</v>
      </c>
    </row>
    <row r="4" spans="1:11" ht="21.75" customHeight="1">
      <c r="A4" s="943"/>
      <c r="B4" s="944"/>
      <c r="C4" s="946"/>
      <c r="D4" s="946"/>
      <c r="E4" s="946"/>
      <c r="F4" s="465" t="s">
        <v>255</v>
      </c>
      <c r="G4" s="465" t="s">
        <v>256</v>
      </c>
      <c r="H4" s="465" t="s">
        <v>257</v>
      </c>
      <c r="I4" s="465" t="s">
        <v>258</v>
      </c>
      <c r="J4" s="465" t="s">
        <v>429</v>
      </c>
      <c r="K4" s="465" t="s">
        <v>260</v>
      </c>
    </row>
    <row r="5" spans="1:11">
      <c r="A5" s="950" t="s">
        <v>261</v>
      </c>
      <c r="B5" s="951"/>
      <c r="C5" s="466">
        <f>C6+C13+C29+C46</f>
        <v>130519</v>
      </c>
      <c r="D5" s="466">
        <f>D6+D13+D29+D46</f>
        <v>167977</v>
      </c>
      <c r="E5" s="517">
        <f>D5/C5</f>
        <v>1.2869926983810787</v>
      </c>
      <c r="F5" s="466">
        <f>F6+F13+F29+F46</f>
        <v>124000</v>
      </c>
      <c r="G5" s="466">
        <f>G6+G13+G29+G46</f>
        <v>16015</v>
      </c>
      <c r="H5" s="466">
        <f>H6+H13+H29+H46</f>
        <v>19191</v>
      </c>
      <c r="I5" s="466">
        <f>I6+I13+I29+I46</f>
        <v>4900</v>
      </c>
      <c r="J5" s="466">
        <f>J6+J13+J29+J46</f>
        <v>3871</v>
      </c>
      <c r="K5" s="467"/>
    </row>
    <row r="6" spans="1:11">
      <c r="A6" s="468" t="s">
        <v>262</v>
      </c>
      <c r="B6" s="468" t="s">
        <v>263</v>
      </c>
      <c r="C6" s="469">
        <f>C7+C8+C9+C10+C11+C12</f>
        <v>79542</v>
      </c>
      <c r="D6" s="469">
        <f>D7+D8+D9+D10+D11+D12</f>
        <v>99415</v>
      </c>
      <c r="E6" s="518">
        <f>D6/C6</f>
        <v>1.249842850318071</v>
      </c>
      <c r="F6" s="469">
        <f>F7+F8+F9+F10+F11+F12</f>
        <v>82000</v>
      </c>
      <c r="G6" s="469">
        <f>G7+G8+G9+G10+G11+G12</f>
        <v>16015</v>
      </c>
      <c r="H6" s="469">
        <f>H7+H8+H9+H10+H11+H12</f>
        <v>0</v>
      </c>
      <c r="I6" s="469">
        <f>I7+I8+I9+I10+I11+I12</f>
        <v>1400</v>
      </c>
      <c r="J6" s="469">
        <f>J7+J8+J9+J10+J11+J12</f>
        <v>0</v>
      </c>
      <c r="K6" s="769"/>
    </row>
    <row r="7" spans="1:11">
      <c r="A7" s="470"/>
      <c r="B7" s="471" t="s">
        <v>264</v>
      </c>
      <c r="C7" s="472">
        <v>57566</v>
      </c>
      <c r="D7" s="472">
        <v>70114</v>
      </c>
      <c r="E7" s="519">
        <f>D7/C7</f>
        <v>1.2179758885453218</v>
      </c>
      <c r="F7" s="472">
        <f>D7</f>
        <v>70114</v>
      </c>
      <c r="G7" s="472">
        <v>0</v>
      </c>
      <c r="H7" s="472"/>
      <c r="I7" s="473"/>
      <c r="J7" s="473"/>
      <c r="K7" s="770" t="s">
        <v>441</v>
      </c>
    </row>
    <row r="8" spans="1:11">
      <c r="A8" s="474"/>
      <c r="B8" s="471" t="s">
        <v>265</v>
      </c>
      <c r="C8" s="472">
        <v>8940</v>
      </c>
      <c r="D8" s="472">
        <v>10903</v>
      </c>
      <c r="E8" s="519">
        <f t="shared" ref="E8:E12" si="0">D8/C8</f>
        <v>1.2195749440715884</v>
      </c>
      <c r="F8" s="472">
        <f>D8-G8</f>
        <v>9503</v>
      </c>
      <c r="G8" s="472">
        <v>1400</v>
      </c>
      <c r="H8" s="472"/>
      <c r="I8" s="473"/>
      <c r="J8" s="473"/>
      <c r="K8" s="773" t="s">
        <v>442</v>
      </c>
    </row>
    <row r="9" spans="1:11">
      <c r="A9" s="474"/>
      <c r="B9" s="471" t="s">
        <v>266</v>
      </c>
      <c r="C9" s="472">
        <v>5542</v>
      </c>
      <c r="D9" s="472">
        <v>6751</v>
      </c>
      <c r="E9" s="519">
        <f t="shared" si="0"/>
        <v>1.2181522915914833</v>
      </c>
      <c r="F9" s="472">
        <v>2383</v>
      </c>
      <c r="G9" s="472">
        <f>D9-F9</f>
        <v>4368</v>
      </c>
      <c r="H9" s="472"/>
      <c r="I9" s="473"/>
      <c r="J9" s="473"/>
      <c r="K9" s="770" t="s">
        <v>444</v>
      </c>
    </row>
    <row r="10" spans="1:11">
      <c r="A10" s="474"/>
      <c r="B10" s="471" t="s">
        <v>267</v>
      </c>
      <c r="C10" s="472">
        <v>6094</v>
      </c>
      <c r="D10" s="472">
        <v>10247</v>
      </c>
      <c r="E10" s="519">
        <f t="shared" si="0"/>
        <v>1.6814899901542502</v>
      </c>
      <c r="F10" s="472"/>
      <c r="G10" s="472">
        <f>D10-F10</f>
        <v>10247</v>
      </c>
      <c r="H10" s="472"/>
      <c r="I10" s="473"/>
      <c r="J10" s="473"/>
      <c r="K10" s="770" t="s">
        <v>445</v>
      </c>
    </row>
    <row r="11" spans="1:11">
      <c r="A11" s="474"/>
      <c r="B11" s="471" t="s">
        <v>268</v>
      </c>
      <c r="C11" s="472">
        <v>0</v>
      </c>
      <c r="D11" s="472">
        <v>0</v>
      </c>
      <c r="E11" s="519" t="e">
        <f t="shared" si="0"/>
        <v>#DIV/0!</v>
      </c>
      <c r="F11" s="472"/>
      <c r="G11" s="472"/>
      <c r="H11" s="472"/>
      <c r="I11" s="473"/>
      <c r="J11" s="473"/>
      <c r="K11" s="770"/>
    </row>
    <row r="12" spans="1:11">
      <c r="A12" s="474"/>
      <c r="B12" s="471" t="s">
        <v>269</v>
      </c>
      <c r="C12" s="472">
        <v>1400</v>
      </c>
      <c r="D12" s="472">
        <v>1400</v>
      </c>
      <c r="E12" s="519">
        <f t="shared" si="0"/>
        <v>1</v>
      </c>
      <c r="F12" s="472"/>
      <c r="G12" s="472"/>
      <c r="H12" s="472"/>
      <c r="I12" s="472">
        <v>1400</v>
      </c>
      <c r="J12" s="473"/>
      <c r="K12" s="770" t="s">
        <v>270</v>
      </c>
    </row>
    <row r="13" spans="1:11">
      <c r="A13" s="468" t="s">
        <v>271</v>
      </c>
      <c r="B13" s="468" t="s">
        <v>263</v>
      </c>
      <c r="C13" s="469">
        <f>C14+C17+C24</f>
        <v>13110</v>
      </c>
      <c r="D13" s="469">
        <f>D14+D17+D24</f>
        <v>20586</v>
      </c>
      <c r="E13" s="518">
        <f>D13/C13</f>
        <v>1.5702517162471397</v>
      </c>
      <c r="F13" s="469">
        <f>F14+F17+F24</f>
        <v>12000</v>
      </c>
      <c r="G13" s="469">
        <f>G14+G17+G24</f>
        <v>0</v>
      </c>
      <c r="H13" s="469">
        <f>H14+H17+H24</f>
        <v>6586</v>
      </c>
      <c r="I13" s="476">
        <f>I14+I17+I24</f>
        <v>2000</v>
      </c>
      <c r="J13" s="476">
        <f>J14+J17+J24</f>
        <v>0</v>
      </c>
      <c r="K13" s="769" t="s">
        <v>272</v>
      </c>
    </row>
    <row r="14" spans="1:11">
      <c r="A14" s="473" t="s">
        <v>273</v>
      </c>
      <c r="B14" s="471" t="s">
        <v>274</v>
      </c>
      <c r="C14" s="472">
        <f>C15+C16</f>
        <v>0</v>
      </c>
      <c r="D14" s="472">
        <v>0</v>
      </c>
      <c r="E14" s="520"/>
      <c r="F14" s="472">
        <f>F15+F16</f>
        <v>0</v>
      </c>
      <c r="G14" s="472"/>
      <c r="H14" s="472">
        <f>H15+H16</f>
        <v>0</v>
      </c>
      <c r="I14" s="472">
        <f>I15+I16</f>
        <v>0</v>
      </c>
      <c r="J14" s="472">
        <f>J15+J16</f>
        <v>0</v>
      </c>
      <c r="K14" s="770"/>
    </row>
    <row r="15" spans="1:11">
      <c r="A15" s="470"/>
      <c r="B15" s="471" t="s">
        <v>275</v>
      </c>
      <c r="C15" s="472">
        <v>0</v>
      </c>
      <c r="D15" s="472">
        <v>0</v>
      </c>
      <c r="E15" s="520"/>
      <c r="F15" s="473"/>
      <c r="G15" s="472"/>
      <c r="H15" s="473"/>
      <c r="I15" s="473"/>
      <c r="J15" s="473"/>
      <c r="K15" s="770"/>
    </row>
    <row r="16" spans="1:11">
      <c r="A16" s="475"/>
      <c r="B16" s="471" t="s">
        <v>276</v>
      </c>
      <c r="C16" s="472">
        <v>0</v>
      </c>
      <c r="D16" s="472">
        <v>0</v>
      </c>
      <c r="E16" s="520"/>
      <c r="F16" s="473"/>
      <c r="G16" s="472"/>
      <c r="H16" s="473"/>
      <c r="I16" s="473"/>
      <c r="J16" s="473"/>
      <c r="K16" s="770"/>
    </row>
    <row r="17" spans="1:13">
      <c r="A17" s="473" t="s">
        <v>271</v>
      </c>
      <c r="B17" s="471" t="s">
        <v>274</v>
      </c>
      <c r="C17" s="472">
        <f>C18+C19+C20+C21+C22+C23</f>
        <v>11210</v>
      </c>
      <c r="D17" s="472">
        <f>SUM(D18:D23)</f>
        <v>12426</v>
      </c>
      <c r="E17" s="519">
        <f t="shared" ref="E17:E25" si="1">D17/C17</f>
        <v>1.1084745762711865</v>
      </c>
      <c r="F17" s="472">
        <f t="shared" ref="F17:J17" si="2">F18+F19+F20+F21+F22+F23</f>
        <v>11000</v>
      </c>
      <c r="G17" s="472">
        <f t="shared" si="2"/>
        <v>0</v>
      </c>
      <c r="H17" s="472">
        <f t="shared" si="2"/>
        <v>1426</v>
      </c>
      <c r="I17" s="472">
        <f t="shared" si="2"/>
        <v>0</v>
      </c>
      <c r="J17" s="472">
        <f t="shared" si="2"/>
        <v>0</v>
      </c>
      <c r="K17" s="770"/>
    </row>
    <row r="18" spans="1:13">
      <c r="A18" s="470"/>
      <c r="B18" s="471" t="s">
        <v>277</v>
      </c>
      <c r="C18" s="472">
        <v>1200</v>
      </c>
      <c r="D18" s="472">
        <v>1480</v>
      </c>
      <c r="E18" s="519">
        <f t="shared" si="1"/>
        <v>1.2333333333333334</v>
      </c>
      <c r="F18" s="472">
        <f>D18</f>
        <v>1480</v>
      </c>
      <c r="G18" s="472"/>
      <c r="H18" s="472"/>
      <c r="I18" s="472"/>
      <c r="J18" s="472"/>
      <c r="K18" s="770" t="s">
        <v>317</v>
      </c>
    </row>
    <row r="19" spans="1:13">
      <c r="A19" s="474"/>
      <c r="B19" s="471" t="s">
        <v>278</v>
      </c>
      <c r="C19" s="472">
        <v>1366</v>
      </c>
      <c r="D19" s="472">
        <v>1806</v>
      </c>
      <c r="E19" s="519">
        <f t="shared" si="1"/>
        <v>1.3221083455344069</v>
      </c>
      <c r="F19" s="472">
        <f>D19</f>
        <v>1806</v>
      </c>
      <c r="G19" s="472"/>
      <c r="H19" s="472"/>
      <c r="I19" s="472"/>
      <c r="J19" s="472"/>
      <c r="K19" s="776" t="s">
        <v>434</v>
      </c>
      <c r="L19" s="775"/>
      <c r="M19" s="775"/>
    </row>
    <row r="20" spans="1:13">
      <c r="A20" s="474"/>
      <c r="B20" s="471" t="s">
        <v>279</v>
      </c>
      <c r="C20" s="472">
        <v>7104</v>
      </c>
      <c r="D20" s="472">
        <v>6900</v>
      </c>
      <c r="E20" s="519">
        <f t="shared" si="1"/>
        <v>0.97128378378378377</v>
      </c>
      <c r="F20" s="472">
        <v>6900</v>
      </c>
      <c r="G20" s="472"/>
      <c r="H20" s="472"/>
      <c r="I20" s="472"/>
      <c r="J20" s="472"/>
      <c r="K20" s="770" t="s">
        <v>435</v>
      </c>
    </row>
    <row r="21" spans="1:13">
      <c r="A21" s="474"/>
      <c r="B21" s="471" t="s">
        <v>280</v>
      </c>
      <c r="C21" s="472">
        <v>980</v>
      </c>
      <c r="D21" s="472">
        <v>1180</v>
      </c>
      <c r="E21" s="519">
        <f t="shared" si="1"/>
        <v>1.2040816326530612</v>
      </c>
      <c r="F21" s="472">
        <v>814</v>
      </c>
      <c r="G21" s="472"/>
      <c r="H21" s="472">
        <f>D21-F21</f>
        <v>366</v>
      </c>
      <c r="I21" s="472"/>
      <c r="J21" s="472"/>
      <c r="K21" s="770" t="s">
        <v>436</v>
      </c>
    </row>
    <row r="22" spans="1:13">
      <c r="A22" s="474"/>
      <c r="B22" s="471" t="s">
        <v>281</v>
      </c>
      <c r="C22" s="472">
        <v>200</v>
      </c>
      <c r="D22" s="472">
        <v>580</v>
      </c>
      <c r="E22" s="519"/>
      <c r="F22" s="472"/>
      <c r="G22" s="472"/>
      <c r="H22" s="472">
        <v>580</v>
      </c>
      <c r="I22" s="472"/>
      <c r="J22" s="472"/>
      <c r="K22" s="770" t="s">
        <v>282</v>
      </c>
    </row>
    <row r="23" spans="1:13">
      <c r="A23" s="475"/>
      <c r="B23" s="479" t="s">
        <v>321</v>
      </c>
      <c r="C23" s="472">
        <v>360</v>
      </c>
      <c r="D23" s="472">
        <v>480</v>
      </c>
      <c r="E23" s="519"/>
      <c r="F23" s="472"/>
      <c r="G23" s="472"/>
      <c r="H23" s="472">
        <v>480</v>
      </c>
      <c r="I23" s="472"/>
      <c r="J23" s="472"/>
      <c r="K23" s="770" t="s">
        <v>318</v>
      </c>
    </row>
    <row r="24" spans="1:13">
      <c r="A24" s="473" t="s">
        <v>283</v>
      </c>
      <c r="B24" s="471" t="s">
        <v>274</v>
      </c>
      <c r="C24" s="472">
        <f>C25+C26</f>
        <v>1900</v>
      </c>
      <c r="D24" s="472">
        <f>D25+D26</f>
        <v>8160</v>
      </c>
      <c r="E24" s="519">
        <f t="shared" si="1"/>
        <v>4.2947368421052632</v>
      </c>
      <c r="F24" s="472">
        <f>F25+F27</f>
        <v>1000</v>
      </c>
      <c r="G24" s="472">
        <f>G25+G27</f>
        <v>0</v>
      </c>
      <c r="H24" s="472">
        <f>H25+H26</f>
        <v>5160</v>
      </c>
      <c r="I24" s="472">
        <f>I25+I27</f>
        <v>2000</v>
      </c>
      <c r="J24" s="472">
        <f>J25+J27+J28</f>
        <v>0</v>
      </c>
      <c r="K24" s="770"/>
    </row>
    <row r="25" spans="1:13" ht="33.75">
      <c r="A25" s="470"/>
      <c r="B25" s="471" t="s">
        <v>284</v>
      </c>
      <c r="C25" s="472">
        <v>1000</v>
      </c>
      <c r="D25" s="472">
        <v>5000</v>
      </c>
      <c r="E25" s="519">
        <f t="shared" si="1"/>
        <v>5</v>
      </c>
      <c r="F25" s="472">
        <v>1000</v>
      </c>
      <c r="G25" s="472"/>
      <c r="H25" s="472">
        <v>2000</v>
      </c>
      <c r="I25" s="472">
        <v>2000</v>
      </c>
      <c r="J25" s="472"/>
      <c r="K25" s="777" t="s">
        <v>446</v>
      </c>
    </row>
    <row r="26" spans="1:13">
      <c r="A26" s="474"/>
      <c r="B26" s="956" t="s">
        <v>285</v>
      </c>
      <c r="C26" s="952">
        <v>900</v>
      </c>
      <c r="D26" s="952">
        <v>3160</v>
      </c>
      <c r="E26" s="954">
        <f>D26/C26</f>
        <v>3.5111111111111111</v>
      </c>
      <c r="F26" s="952"/>
      <c r="G26" s="952"/>
      <c r="H26" s="952">
        <v>3160</v>
      </c>
      <c r="I26" s="952"/>
      <c r="J26" s="952"/>
      <c r="K26" s="770" t="s">
        <v>319</v>
      </c>
    </row>
    <row r="27" spans="1:13">
      <c r="A27" s="474"/>
      <c r="B27" s="957"/>
      <c r="C27" s="953"/>
      <c r="D27" s="953"/>
      <c r="E27" s="955"/>
      <c r="F27" s="953"/>
      <c r="G27" s="953"/>
      <c r="H27" s="953"/>
      <c r="I27" s="953"/>
      <c r="J27" s="953"/>
      <c r="K27" s="770" t="s">
        <v>447</v>
      </c>
    </row>
    <row r="28" spans="1:13">
      <c r="A28" s="475"/>
      <c r="B28" s="471"/>
      <c r="C28" s="472"/>
      <c r="D28" s="473"/>
      <c r="E28" s="520"/>
      <c r="F28" s="472"/>
      <c r="G28" s="472"/>
      <c r="H28" s="472"/>
      <c r="I28" s="472"/>
      <c r="J28" s="472"/>
      <c r="K28" s="770"/>
    </row>
    <row r="29" spans="1:13">
      <c r="A29" s="468" t="s">
        <v>286</v>
      </c>
      <c r="B29" s="468" t="s">
        <v>263</v>
      </c>
      <c r="C29" s="469">
        <f>C30+C36+C41</f>
        <v>32222</v>
      </c>
      <c r="D29" s="476">
        <f>D30+D36+D41</f>
        <v>30085</v>
      </c>
      <c r="E29" s="518">
        <f>D29/C29</f>
        <v>0.93367885295760655</v>
      </c>
      <c r="F29" s="476">
        <f>F30+F36+F41</f>
        <v>30000</v>
      </c>
      <c r="G29" s="476">
        <f>G30+G36+G41</f>
        <v>0</v>
      </c>
      <c r="H29" s="476">
        <f>H30+H36+H41</f>
        <v>85</v>
      </c>
      <c r="I29" s="476">
        <f>I30+I36+I41</f>
        <v>0</v>
      </c>
      <c r="J29" s="476">
        <f>J30+J36+J41</f>
        <v>0</v>
      </c>
      <c r="K29" s="769" t="s">
        <v>287</v>
      </c>
    </row>
    <row r="30" spans="1:13">
      <c r="A30" s="473" t="s">
        <v>286</v>
      </c>
      <c r="B30" s="471" t="s">
        <v>274</v>
      </c>
      <c r="C30" s="472">
        <f>SUM(C31:C35)</f>
        <v>3314</v>
      </c>
      <c r="D30" s="472">
        <f>SUM(D31:D35)</f>
        <v>3814</v>
      </c>
      <c r="E30" s="519">
        <f t="shared" ref="E30:E45" si="3">D30/C30</f>
        <v>1.1508750754375376</v>
      </c>
      <c r="F30" s="472">
        <f>F31+F32+F33+F34+F35</f>
        <v>3814</v>
      </c>
      <c r="G30" s="472">
        <f>G31+G32+G33+G34+G35</f>
        <v>0</v>
      </c>
      <c r="H30" s="472">
        <f>H31+H32+H33+H34+H35</f>
        <v>0</v>
      </c>
      <c r="I30" s="472">
        <f>I31+I32+I33+I34+I35</f>
        <v>0</v>
      </c>
      <c r="J30" s="472">
        <f>J31+J32+J33+J34+J35</f>
        <v>0</v>
      </c>
      <c r="K30" s="770"/>
    </row>
    <row r="31" spans="1:13">
      <c r="A31" s="474"/>
      <c r="B31" s="471" t="s">
        <v>288</v>
      </c>
      <c r="C31" s="472">
        <v>1460</v>
      </c>
      <c r="D31" s="472">
        <v>1000</v>
      </c>
      <c r="E31" s="519"/>
      <c r="F31" s="477">
        <f>D31</f>
        <v>1000</v>
      </c>
      <c r="G31" s="473"/>
      <c r="H31" s="472"/>
      <c r="I31" s="473"/>
      <c r="J31" s="473"/>
      <c r="K31" s="770" t="s">
        <v>428</v>
      </c>
    </row>
    <row r="32" spans="1:13">
      <c r="A32" s="474"/>
      <c r="B32" s="471" t="s">
        <v>289</v>
      </c>
      <c r="C32" s="472">
        <v>480</v>
      </c>
      <c r="D32" s="472">
        <v>480</v>
      </c>
      <c r="E32" s="519">
        <f t="shared" si="3"/>
        <v>1</v>
      </c>
      <c r="F32" s="472">
        <v>480</v>
      </c>
      <c r="G32" s="473"/>
      <c r="H32" s="473"/>
      <c r="I32" s="473"/>
      <c r="J32" s="473"/>
      <c r="K32" s="770" t="s">
        <v>290</v>
      </c>
    </row>
    <row r="33" spans="1:15">
      <c r="A33" s="474"/>
      <c r="B33" s="471" t="s">
        <v>291</v>
      </c>
      <c r="C33" s="472">
        <v>690</v>
      </c>
      <c r="D33" s="472">
        <v>1650</v>
      </c>
      <c r="E33" s="519">
        <f t="shared" si="3"/>
        <v>2.3913043478260869</v>
      </c>
      <c r="F33" s="472">
        <v>1650</v>
      </c>
      <c r="G33" s="473"/>
      <c r="H33" s="473"/>
      <c r="I33" s="473"/>
      <c r="J33" s="473"/>
      <c r="K33" s="770" t="s">
        <v>320</v>
      </c>
    </row>
    <row r="34" spans="1:15">
      <c r="A34" s="474"/>
      <c r="B34" s="471" t="s">
        <v>292</v>
      </c>
      <c r="C34" s="472">
        <v>684</v>
      </c>
      <c r="D34" s="472">
        <v>684</v>
      </c>
      <c r="E34" s="519">
        <f t="shared" si="3"/>
        <v>1</v>
      </c>
      <c r="F34" s="472">
        <v>684</v>
      </c>
      <c r="G34" s="473"/>
      <c r="H34" s="473"/>
      <c r="I34" s="472"/>
      <c r="J34" s="472"/>
      <c r="K34" s="770" t="s">
        <v>437</v>
      </c>
    </row>
    <row r="35" spans="1:15">
      <c r="A35" s="474"/>
      <c r="B35" s="471" t="s">
        <v>293</v>
      </c>
      <c r="C35" s="472">
        <v>0</v>
      </c>
      <c r="D35" s="472"/>
      <c r="E35" s="519" t="e">
        <f t="shared" si="3"/>
        <v>#DIV/0!</v>
      </c>
      <c r="F35" s="473"/>
      <c r="G35" s="473"/>
      <c r="H35" s="473"/>
      <c r="I35" s="473"/>
      <c r="J35" s="473"/>
      <c r="K35" s="770"/>
    </row>
    <row r="36" spans="1:15">
      <c r="A36" s="473" t="s">
        <v>271</v>
      </c>
      <c r="B36" s="471" t="s">
        <v>274</v>
      </c>
      <c r="C36" s="472">
        <f>C37+C38+C39+C40</f>
        <v>15311</v>
      </c>
      <c r="D36" s="472">
        <f>D37+D38+D39+D40</f>
        <v>17811</v>
      </c>
      <c r="E36" s="519">
        <f t="shared" si="3"/>
        <v>1.1632813010254066</v>
      </c>
      <c r="F36" s="472">
        <f>F37+F38+F39+F40</f>
        <v>17811</v>
      </c>
      <c r="G36" s="472">
        <f>G37+G38+G39+G40</f>
        <v>0</v>
      </c>
      <c r="H36" s="472">
        <f>H37+H38+H39+H40</f>
        <v>0</v>
      </c>
      <c r="I36" s="472">
        <f>I37+I38+I39+I40</f>
        <v>0</v>
      </c>
      <c r="J36" s="472">
        <f>J37+J38+J39+J40</f>
        <v>0</v>
      </c>
      <c r="K36" s="770"/>
    </row>
    <row r="37" spans="1:15">
      <c r="A37" s="474"/>
      <c r="B37" s="471" t="s">
        <v>294</v>
      </c>
      <c r="C37" s="472">
        <v>10200</v>
      </c>
      <c r="D37" s="472">
        <v>10500</v>
      </c>
      <c r="E37" s="519">
        <f t="shared" si="3"/>
        <v>1.0294117647058822</v>
      </c>
      <c r="F37" s="472">
        <v>10500</v>
      </c>
      <c r="G37" s="473"/>
      <c r="H37" s="473"/>
      <c r="I37" s="473"/>
      <c r="J37" s="473"/>
      <c r="K37" s="776" t="s">
        <v>438</v>
      </c>
    </row>
    <row r="38" spans="1:15">
      <c r="A38" s="474"/>
      <c r="B38" s="471" t="s">
        <v>295</v>
      </c>
      <c r="C38" s="472">
        <v>1800</v>
      </c>
      <c r="D38" s="472">
        <v>2400</v>
      </c>
      <c r="E38" s="519">
        <f t="shared" si="3"/>
        <v>1.3333333333333333</v>
      </c>
      <c r="F38" s="472">
        <v>2400</v>
      </c>
      <c r="G38" s="473"/>
      <c r="H38" s="473"/>
      <c r="I38" s="473"/>
      <c r="J38" s="473"/>
      <c r="K38" s="774" t="s">
        <v>439</v>
      </c>
    </row>
    <row r="39" spans="1:15">
      <c r="A39" s="474"/>
      <c r="B39" s="471" t="s">
        <v>296</v>
      </c>
      <c r="C39" s="472">
        <v>1950</v>
      </c>
      <c r="D39" s="472">
        <v>1550</v>
      </c>
      <c r="E39" s="519">
        <f t="shared" si="3"/>
        <v>0.79487179487179482</v>
      </c>
      <c r="F39" s="472">
        <v>1550</v>
      </c>
      <c r="G39" s="473"/>
      <c r="H39" s="473"/>
      <c r="I39" s="473"/>
      <c r="J39" s="473"/>
      <c r="K39" s="770" t="s">
        <v>297</v>
      </c>
    </row>
    <row r="40" spans="1:15">
      <c r="A40" s="474"/>
      <c r="B40" s="471" t="s">
        <v>298</v>
      </c>
      <c r="C40" s="472">
        <v>1361</v>
      </c>
      <c r="D40" s="472">
        <v>3361</v>
      </c>
      <c r="E40" s="519">
        <f t="shared" si="3"/>
        <v>2.4695077149155034</v>
      </c>
      <c r="F40" s="472">
        <f>D40</f>
        <v>3361</v>
      </c>
      <c r="G40" s="473"/>
      <c r="H40" s="473"/>
      <c r="I40" s="473"/>
      <c r="J40" s="473"/>
      <c r="K40" s="770" t="s">
        <v>299</v>
      </c>
    </row>
    <row r="41" spans="1:15">
      <c r="A41" s="473" t="s">
        <v>300</v>
      </c>
      <c r="B41" s="471" t="s">
        <v>274</v>
      </c>
      <c r="C41" s="472">
        <f>C42+C43+C44+C45</f>
        <v>13597</v>
      </c>
      <c r="D41" s="472">
        <f>D42+D43+D44+D45</f>
        <v>8460</v>
      </c>
      <c r="E41" s="519">
        <f t="shared" si="3"/>
        <v>0.62219607266308741</v>
      </c>
      <c r="F41" s="472">
        <f>F42+F43+F44+F45</f>
        <v>8375</v>
      </c>
      <c r="G41" s="472">
        <f>G42+G43+G44+G45</f>
        <v>0</v>
      </c>
      <c r="H41" s="472">
        <f>H42+H43+H44+H45</f>
        <v>85</v>
      </c>
      <c r="I41" s="472">
        <f>I42+I43+I44+I45</f>
        <v>0</v>
      </c>
      <c r="J41" s="472">
        <f>J42+J43+J44+J45</f>
        <v>0</v>
      </c>
      <c r="K41" s="770"/>
    </row>
    <row r="42" spans="1:15">
      <c r="A42" s="474"/>
      <c r="B42" s="471" t="s">
        <v>301</v>
      </c>
      <c r="C42" s="472">
        <v>11520</v>
      </c>
      <c r="D42" s="472">
        <v>5500</v>
      </c>
      <c r="E42" s="519">
        <f t="shared" si="3"/>
        <v>0.47743055555555558</v>
      </c>
      <c r="F42" s="472">
        <v>5500</v>
      </c>
      <c r="G42" s="472"/>
      <c r="H42" s="472"/>
      <c r="I42" s="472"/>
      <c r="J42" s="472"/>
      <c r="K42" s="770" t="s">
        <v>302</v>
      </c>
    </row>
    <row r="43" spans="1:15">
      <c r="A43" s="474"/>
      <c r="B43" s="471" t="s">
        <v>303</v>
      </c>
      <c r="C43" s="472">
        <v>1040</v>
      </c>
      <c r="D43" s="472">
        <v>1040</v>
      </c>
      <c r="E43" s="519">
        <f t="shared" si="3"/>
        <v>1</v>
      </c>
      <c r="F43" s="472">
        <v>1040</v>
      </c>
      <c r="G43" s="472"/>
      <c r="H43" s="472"/>
      <c r="I43" s="472"/>
      <c r="J43" s="472"/>
      <c r="K43" s="774" t="s">
        <v>440</v>
      </c>
    </row>
    <row r="44" spans="1:15">
      <c r="A44" s="474"/>
      <c r="B44" s="471" t="s">
        <v>304</v>
      </c>
      <c r="C44" s="472">
        <v>500</v>
      </c>
      <c r="D44" s="472">
        <v>960</v>
      </c>
      <c r="E44" s="519">
        <f t="shared" si="3"/>
        <v>1.92</v>
      </c>
      <c r="F44" s="472">
        <v>875</v>
      </c>
      <c r="G44" s="472"/>
      <c r="H44" s="472">
        <f>D44-F44</f>
        <v>85</v>
      </c>
      <c r="I44" s="472"/>
      <c r="J44" s="472"/>
      <c r="K44" s="774" t="s">
        <v>448</v>
      </c>
      <c r="L44" s="775"/>
      <c r="M44" s="775"/>
      <c r="N44" s="775"/>
      <c r="O44" s="775"/>
    </row>
    <row r="45" spans="1:15">
      <c r="A45" s="474"/>
      <c r="B45" s="471" t="s">
        <v>305</v>
      </c>
      <c r="C45" s="472">
        <v>537</v>
      </c>
      <c r="D45" s="472">
        <v>960</v>
      </c>
      <c r="E45" s="519">
        <f t="shared" si="3"/>
        <v>1.7877094972067038</v>
      </c>
      <c r="F45" s="472">
        <v>960</v>
      </c>
      <c r="G45" s="472"/>
      <c r="H45" s="472"/>
      <c r="I45" s="472"/>
      <c r="J45" s="472"/>
      <c r="K45" s="774" t="s">
        <v>443</v>
      </c>
    </row>
    <row r="46" spans="1:15">
      <c r="A46" s="468" t="s">
        <v>259</v>
      </c>
      <c r="B46" s="468" t="s">
        <v>263</v>
      </c>
      <c r="C46" s="469">
        <f>C47+C48+C49+C50</f>
        <v>5645</v>
      </c>
      <c r="D46" s="469">
        <f>D47+D48+D49+D50</f>
        <v>17891</v>
      </c>
      <c r="E46" s="518">
        <f>D46/C46</f>
        <v>3.1693534100974312</v>
      </c>
      <c r="F46" s="469">
        <f>F47+F48+F49+F50</f>
        <v>0</v>
      </c>
      <c r="G46" s="469">
        <f>G47+G48+G49+G50</f>
        <v>0</v>
      </c>
      <c r="H46" s="469">
        <f>H47+H48+H49+H50</f>
        <v>12520</v>
      </c>
      <c r="I46" s="469">
        <f>I47+I48+I49+I50</f>
        <v>1500</v>
      </c>
      <c r="J46" s="469">
        <f>J47+J48+J49+J50</f>
        <v>3871</v>
      </c>
      <c r="K46" s="769"/>
    </row>
    <row r="47" spans="1:15">
      <c r="A47" s="478"/>
      <c r="B47" s="479" t="s">
        <v>306</v>
      </c>
      <c r="C47" s="480">
        <v>0</v>
      </c>
      <c r="D47" s="480">
        <v>0</v>
      </c>
      <c r="E47" s="519" t="e">
        <f t="shared" ref="E47:E50" si="4">D47/C47</f>
        <v>#DIV/0!</v>
      </c>
      <c r="F47" s="481"/>
      <c r="G47" s="481"/>
      <c r="H47" s="481"/>
      <c r="I47" s="481"/>
      <c r="J47" s="481"/>
      <c r="K47" s="771"/>
    </row>
    <row r="48" spans="1:15">
      <c r="A48" s="482"/>
      <c r="B48" s="479" t="s">
        <v>307</v>
      </c>
      <c r="C48" s="480">
        <v>500</v>
      </c>
      <c r="D48" s="480">
        <v>500</v>
      </c>
      <c r="E48" s="519"/>
      <c r="F48" s="481"/>
      <c r="G48" s="481"/>
      <c r="H48" s="481"/>
      <c r="I48" s="481"/>
      <c r="J48" s="480">
        <v>500</v>
      </c>
      <c r="K48" s="771"/>
    </row>
    <row r="49" spans="1:11">
      <c r="A49" s="482"/>
      <c r="B49" s="479" t="s">
        <v>308</v>
      </c>
      <c r="C49" s="480">
        <v>2145</v>
      </c>
      <c r="D49" s="480">
        <v>6532</v>
      </c>
      <c r="E49" s="519">
        <f t="shared" si="4"/>
        <v>3.0452214452214452</v>
      </c>
      <c r="F49" s="480"/>
      <c r="G49" s="481"/>
      <c r="H49" s="480">
        <v>6532</v>
      </c>
      <c r="I49" s="481"/>
      <c r="J49" s="481"/>
      <c r="K49" s="772" t="s">
        <v>309</v>
      </c>
    </row>
    <row r="50" spans="1:11" ht="12.75" customHeight="1">
      <c r="A50" s="483"/>
      <c r="B50" s="479" t="s">
        <v>310</v>
      </c>
      <c r="C50" s="480">
        <v>3000</v>
      </c>
      <c r="D50" s="480">
        <v>10859</v>
      </c>
      <c r="E50" s="519">
        <f t="shared" si="4"/>
        <v>3.6196666666666668</v>
      </c>
      <c r="F50" s="481"/>
      <c r="G50" s="481"/>
      <c r="H50" s="480">
        <v>5988</v>
      </c>
      <c r="I50" s="480">
        <v>1500</v>
      </c>
      <c r="J50" s="480">
        <f>D50-H50-I50</f>
        <v>3371</v>
      </c>
      <c r="K50" s="771"/>
    </row>
    <row r="51" spans="1:11">
      <c r="A51" s="463"/>
      <c r="B51" s="463"/>
      <c r="C51" s="463"/>
      <c r="D51" s="463"/>
      <c r="E51" s="463"/>
      <c r="F51" s="463"/>
      <c r="G51" s="463"/>
      <c r="H51" s="463"/>
      <c r="I51" s="463"/>
      <c r="J51" s="463"/>
      <c r="K51" s="463"/>
    </row>
    <row r="52" spans="1:11">
      <c r="A52" s="463" t="s">
        <v>311</v>
      </c>
      <c r="B52" s="463"/>
      <c r="C52" s="463"/>
      <c r="D52" s="463"/>
      <c r="E52" s="463"/>
      <c r="F52" s="463"/>
      <c r="G52" s="463"/>
      <c r="H52" s="463"/>
      <c r="I52" s="463"/>
      <c r="J52" s="463"/>
      <c r="K52" s="463"/>
    </row>
    <row r="53" spans="1:11">
      <c r="A53" s="463" t="s">
        <v>312</v>
      </c>
    </row>
    <row r="54" spans="1:11">
      <c r="A54" s="463" t="s">
        <v>313</v>
      </c>
    </row>
    <row r="55" spans="1:11">
      <c r="A55" s="940" t="s">
        <v>314</v>
      </c>
      <c r="B55" s="940"/>
      <c r="C55" s="940"/>
      <c r="D55" s="940"/>
      <c r="E55" s="940"/>
      <c r="F55" s="940"/>
      <c r="G55" s="940"/>
      <c r="H55" s="940"/>
      <c r="I55" s="940"/>
      <c r="J55" s="940"/>
      <c r="K55" s="940"/>
    </row>
    <row r="56" spans="1:11">
      <c r="A56" s="463" t="s">
        <v>315</v>
      </c>
    </row>
  </sheetData>
  <mergeCells count="16">
    <mergeCell ref="A55:K55"/>
    <mergeCell ref="A3:B4"/>
    <mergeCell ref="C3:C4"/>
    <mergeCell ref="D3:D4"/>
    <mergeCell ref="E3:E4"/>
    <mergeCell ref="F3:J3"/>
    <mergeCell ref="A5:B5"/>
    <mergeCell ref="J26:J27"/>
    <mergeCell ref="I26:I27"/>
    <mergeCell ref="H26:H27"/>
    <mergeCell ref="G26:G27"/>
    <mergeCell ref="F26:F27"/>
    <mergeCell ref="E26:E27"/>
    <mergeCell ref="D26:D27"/>
    <mergeCell ref="C26:C27"/>
    <mergeCell ref="B26:B2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43"/>
  <sheetViews>
    <sheetView view="pageBreakPreview" zoomScaleNormal="100" zoomScaleSheetLayoutView="100" workbookViewId="0">
      <selection activeCell="F35" sqref="F35"/>
    </sheetView>
  </sheetViews>
  <sheetFormatPr defaultRowHeight="16.5"/>
  <cols>
    <col min="1" max="1" width="6.6640625" style="760" customWidth="1"/>
    <col min="2" max="2" width="7.88671875" style="23" customWidth="1"/>
    <col min="3" max="3" width="15.21875" style="761" bestFit="1" customWidth="1"/>
    <col min="4" max="4" width="9.5546875" style="762" customWidth="1"/>
    <col min="5" max="5" width="9.5546875" style="763" customWidth="1"/>
    <col min="6" max="6" width="10.44140625" style="762" customWidth="1"/>
    <col min="7" max="7" width="43.33203125" style="764" customWidth="1"/>
    <col min="8" max="8" width="40.88671875" style="764" customWidth="1"/>
    <col min="9" max="16384" width="8.88671875" style="765"/>
  </cols>
  <sheetData>
    <row r="1" spans="1:8" s="712" customFormat="1" ht="21.75" customHeight="1">
      <c r="A1" s="963" t="s">
        <v>325</v>
      </c>
      <c r="B1" s="964"/>
      <c r="C1" s="964"/>
      <c r="D1" s="964"/>
      <c r="E1" s="964"/>
      <c r="F1" s="964"/>
      <c r="G1" s="710"/>
      <c r="H1" s="711" t="s">
        <v>326</v>
      </c>
    </row>
    <row r="2" spans="1:8" s="709" customFormat="1" ht="21.75" customHeight="1">
      <c r="A2" s="965" t="s">
        <v>327</v>
      </c>
      <c r="B2" s="966"/>
      <c r="C2" s="967" t="s">
        <v>328</v>
      </c>
      <c r="D2" s="960" t="s">
        <v>329</v>
      </c>
      <c r="E2" s="960"/>
      <c r="F2" s="960"/>
      <c r="G2" s="958" t="s">
        <v>330</v>
      </c>
      <c r="H2" s="959" t="s">
        <v>331</v>
      </c>
    </row>
    <row r="3" spans="1:8" s="709" customFormat="1" ht="21.75" customHeight="1">
      <c r="A3" s="965"/>
      <c r="B3" s="966"/>
      <c r="C3" s="968"/>
      <c r="D3" s="960" t="s">
        <v>332</v>
      </c>
      <c r="E3" s="960" t="s">
        <v>333</v>
      </c>
      <c r="F3" s="960"/>
      <c r="G3" s="958"/>
      <c r="H3" s="959"/>
    </row>
    <row r="4" spans="1:8" s="709" customFormat="1" ht="19.5" customHeight="1">
      <c r="A4" s="965"/>
      <c r="B4" s="966"/>
      <c r="C4" s="969"/>
      <c r="D4" s="961"/>
      <c r="E4" s="713" t="s">
        <v>334</v>
      </c>
      <c r="F4" s="714" t="s">
        <v>335</v>
      </c>
      <c r="G4" s="958"/>
      <c r="H4" s="959"/>
    </row>
    <row r="5" spans="1:8" s="709" customFormat="1" ht="27.75" customHeight="1">
      <c r="A5" s="965" t="s">
        <v>336</v>
      </c>
      <c r="B5" s="966"/>
      <c r="C5" s="966"/>
      <c r="D5" s="715">
        <f>D6+D12+D16+D25+D28+D39</f>
        <v>8628</v>
      </c>
      <c r="E5" s="715">
        <f>E6+E12+E16+E25+E28+E39</f>
        <v>30085</v>
      </c>
      <c r="F5" s="715">
        <f>F6+F12+F16+F25+F28+F33+F39</f>
        <v>30085</v>
      </c>
      <c r="G5" s="716"/>
      <c r="H5" s="717"/>
    </row>
    <row r="6" spans="1:8" s="721" customFormat="1" ht="36" customHeight="1">
      <c r="A6" s="970" t="s">
        <v>337</v>
      </c>
      <c r="B6" s="973" t="s">
        <v>338</v>
      </c>
      <c r="C6" s="973"/>
      <c r="D6" s="718">
        <f>D7+D8+D9+D10+D11</f>
        <v>5549</v>
      </c>
      <c r="E6" s="718">
        <f>E7+E8+E9+E10+E11</f>
        <v>14930</v>
      </c>
      <c r="F6" s="718">
        <f>F7+F8+F9+F10+F11</f>
        <v>14930</v>
      </c>
      <c r="G6" s="719"/>
      <c r="H6" s="720"/>
    </row>
    <row r="7" spans="1:8" s="728" customFormat="1" ht="71.25" customHeight="1">
      <c r="A7" s="971"/>
      <c r="B7" s="967" t="s">
        <v>339</v>
      </c>
      <c r="C7" s="722" t="s">
        <v>340</v>
      </c>
      <c r="D7" s="723">
        <v>1825</v>
      </c>
      <c r="E7" s="724"/>
      <c r="F7" s="725"/>
      <c r="G7" s="726" t="s">
        <v>341</v>
      </c>
      <c r="H7" s="727" t="s">
        <v>342</v>
      </c>
    </row>
    <row r="8" spans="1:8" s="728" customFormat="1" ht="71.25" customHeight="1">
      <c r="A8" s="971"/>
      <c r="B8" s="968"/>
      <c r="C8" s="722" t="s">
        <v>343</v>
      </c>
      <c r="D8" s="723">
        <v>1825</v>
      </c>
      <c r="E8" s="724">
        <v>180</v>
      </c>
      <c r="F8" s="724">
        <v>180</v>
      </c>
      <c r="G8" s="726" t="s">
        <v>344</v>
      </c>
      <c r="H8" s="974" t="s">
        <v>345</v>
      </c>
    </row>
    <row r="9" spans="1:8" s="709" customFormat="1" ht="71.25" customHeight="1">
      <c r="A9" s="971"/>
      <c r="B9" s="968"/>
      <c r="C9" s="722" t="s">
        <v>346</v>
      </c>
      <c r="D9" s="723">
        <v>60</v>
      </c>
      <c r="E9" s="724">
        <v>300</v>
      </c>
      <c r="F9" s="724">
        <v>300</v>
      </c>
      <c r="G9" s="726" t="s">
        <v>347</v>
      </c>
      <c r="H9" s="975"/>
    </row>
    <row r="10" spans="1:8" s="709" customFormat="1" ht="71.25" customHeight="1">
      <c r="A10" s="971"/>
      <c r="B10" s="968"/>
      <c r="C10" s="729" t="s">
        <v>348</v>
      </c>
      <c r="D10" s="730">
        <v>14</v>
      </c>
      <c r="E10" s="731">
        <v>1550</v>
      </c>
      <c r="F10" s="731">
        <v>1550</v>
      </c>
      <c r="G10" s="726" t="s">
        <v>415</v>
      </c>
      <c r="H10" s="975"/>
    </row>
    <row r="11" spans="1:8" s="709" customFormat="1" ht="71.25" customHeight="1">
      <c r="A11" s="972"/>
      <c r="B11" s="969"/>
      <c r="C11" s="729" t="s">
        <v>349</v>
      </c>
      <c r="D11" s="730">
        <v>1825</v>
      </c>
      <c r="E11" s="731">
        <v>12900</v>
      </c>
      <c r="F11" s="731">
        <v>12900</v>
      </c>
      <c r="G11" s="726" t="s">
        <v>460</v>
      </c>
      <c r="H11" s="976"/>
    </row>
    <row r="12" spans="1:8" s="721" customFormat="1" ht="28.5" customHeight="1">
      <c r="A12" s="732"/>
      <c r="B12" s="962" t="s">
        <v>350</v>
      </c>
      <c r="C12" s="962"/>
      <c r="D12" s="733">
        <f>D13+D14+D15</f>
        <v>66</v>
      </c>
      <c r="E12" s="734">
        <f>E13+E14+E15</f>
        <v>1361</v>
      </c>
      <c r="F12" s="734">
        <f>F13+F14+F15</f>
        <v>1361</v>
      </c>
      <c r="G12" s="735"/>
      <c r="H12" s="736"/>
    </row>
    <row r="13" spans="1:8" s="709" customFormat="1" ht="71.25" customHeight="1">
      <c r="A13" s="971" t="s">
        <v>337</v>
      </c>
      <c r="B13" s="977" t="s">
        <v>351</v>
      </c>
      <c r="C13" s="729" t="s">
        <v>352</v>
      </c>
      <c r="D13" s="730">
        <v>21</v>
      </c>
      <c r="E13" s="731">
        <v>300</v>
      </c>
      <c r="F13" s="737">
        <v>300</v>
      </c>
      <c r="G13" s="726" t="s">
        <v>353</v>
      </c>
      <c r="H13" s="727" t="s">
        <v>354</v>
      </c>
    </row>
    <row r="14" spans="1:8" s="709" customFormat="1" ht="72" customHeight="1">
      <c r="A14" s="971"/>
      <c r="B14" s="977"/>
      <c r="C14" s="729" t="s">
        <v>355</v>
      </c>
      <c r="D14" s="730">
        <v>9</v>
      </c>
      <c r="E14" s="731">
        <v>540</v>
      </c>
      <c r="F14" s="738">
        <v>540</v>
      </c>
      <c r="G14" s="726" t="s">
        <v>356</v>
      </c>
      <c r="H14" s="978" t="s">
        <v>357</v>
      </c>
    </row>
    <row r="15" spans="1:8" s="709" customFormat="1" ht="72" customHeight="1">
      <c r="A15" s="972"/>
      <c r="B15" s="977"/>
      <c r="C15" s="729" t="s">
        <v>358</v>
      </c>
      <c r="D15" s="730">
        <v>36</v>
      </c>
      <c r="E15" s="731">
        <v>521</v>
      </c>
      <c r="F15" s="738">
        <v>521</v>
      </c>
      <c r="G15" s="726" t="s">
        <v>359</v>
      </c>
      <c r="H15" s="978"/>
    </row>
    <row r="16" spans="1:8" s="721" customFormat="1" ht="28.5" customHeight="1">
      <c r="A16" s="970" t="s">
        <v>360</v>
      </c>
      <c r="B16" s="973" t="s">
        <v>361</v>
      </c>
      <c r="C16" s="973"/>
      <c r="D16" s="718">
        <f>D17+D18+D19+D20+D23+D24</f>
        <v>2616</v>
      </c>
      <c r="E16" s="718">
        <f>E17+E18+E19+E20+E23+E24</f>
        <v>9144</v>
      </c>
      <c r="F16" s="718">
        <f>F17+F18+F19+F20+F23+F24</f>
        <v>9144</v>
      </c>
      <c r="G16" s="719"/>
      <c r="H16" s="720"/>
    </row>
    <row r="17" spans="1:9" s="709" customFormat="1" ht="72" customHeight="1">
      <c r="A17" s="971"/>
      <c r="B17" s="979" t="s">
        <v>362</v>
      </c>
      <c r="C17" s="729" t="s">
        <v>363</v>
      </c>
      <c r="D17" s="739">
        <v>144</v>
      </c>
      <c r="E17" s="740">
        <v>1040</v>
      </c>
      <c r="F17" s="740">
        <v>1040</v>
      </c>
      <c r="G17" s="726" t="s">
        <v>416</v>
      </c>
      <c r="H17" s="727" t="s">
        <v>364</v>
      </c>
    </row>
    <row r="18" spans="1:9" s="709" customFormat="1" ht="72" customHeight="1">
      <c r="A18" s="971"/>
      <c r="B18" s="980"/>
      <c r="C18" s="729" t="s">
        <v>365</v>
      </c>
      <c r="D18" s="739">
        <v>24</v>
      </c>
      <c r="E18" s="740">
        <v>3000</v>
      </c>
      <c r="F18" s="740">
        <v>3000</v>
      </c>
      <c r="G18" s="726" t="s">
        <v>366</v>
      </c>
      <c r="H18" s="727" t="s">
        <v>367</v>
      </c>
    </row>
    <row r="19" spans="1:9" s="709" customFormat="1" ht="93.75" customHeight="1">
      <c r="A19" s="972"/>
      <c r="B19" s="981"/>
      <c r="C19" s="729" t="s">
        <v>368</v>
      </c>
      <c r="D19" s="739">
        <v>288</v>
      </c>
      <c r="E19" s="740">
        <v>2500</v>
      </c>
      <c r="F19" s="740">
        <f>E19</f>
        <v>2500</v>
      </c>
      <c r="G19" s="726" t="s">
        <v>414</v>
      </c>
      <c r="H19" s="727" t="s">
        <v>369</v>
      </c>
    </row>
    <row r="20" spans="1:9" s="709" customFormat="1" ht="63" customHeight="1">
      <c r="A20" s="971" t="s">
        <v>360</v>
      </c>
      <c r="B20" s="979" t="s">
        <v>362</v>
      </c>
      <c r="C20" s="979" t="s">
        <v>370</v>
      </c>
      <c r="D20" s="983">
        <v>1825</v>
      </c>
      <c r="E20" s="986">
        <v>1920</v>
      </c>
      <c r="F20" s="986">
        <f>E20</f>
        <v>1920</v>
      </c>
      <c r="G20" s="989" t="s">
        <v>417</v>
      </c>
      <c r="H20" s="992" t="s">
        <v>371</v>
      </c>
    </row>
    <row r="21" spans="1:9" s="709" customFormat="1" ht="19.5" hidden="1" customHeight="1">
      <c r="A21" s="971"/>
      <c r="B21" s="980"/>
      <c r="C21" s="980"/>
      <c r="D21" s="984"/>
      <c r="E21" s="987"/>
      <c r="F21" s="987"/>
      <c r="G21" s="990"/>
      <c r="H21" s="993"/>
    </row>
    <row r="22" spans="1:9" s="709" customFormat="1" ht="22.5" hidden="1" customHeight="1">
      <c r="A22" s="971"/>
      <c r="B22" s="980"/>
      <c r="C22" s="981"/>
      <c r="D22" s="985"/>
      <c r="E22" s="988"/>
      <c r="F22" s="988"/>
      <c r="G22" s="991"/>
      <c r="H22" s="994"/>
    </row>
    <row r="23" spans="1:9" s="709" customFormat="1" ht="148.5" customHeight="1">
      <c r="A23" s="971"/>
      <c r="B23" s="980"/>
      <c r="C23" s="729" t="s">
        <v>372</v>
      </c>
      <c r="D23" s="739">
        <v>95</v>
      </c>
      <c r="E23" s="741">
        <v>264</v>
      </c>
      <c r="F23" s="741">
        <v>264</v>
      </c>
      <c r="G23" s="726" t="s">
        <v>418</v>
      </c>
      <c r="H23" s="727" t="s">
        <v>373</v>
      </c>
    </row>
    <row r="24" spans="1:9" s="709" customFormat="1" ht="72" customHeight="1">
      <c r="A24" s="972"/>
      <c r="B24" s="981"/>
      <c r="C24" s="729" t="s">
        <v>374</v>
      </c>
      <c r="D24" s="739">
        <v>240</v>
      </c>
      <c r="E24" s="741">
        <v>420</v>
      </c>
      <c r="F24" s="741">
        <v>420</v>
      </c>
      <c r="G24" s="726" t="s">
        <v>375</v>
      </c>
      <c r="H24" s="727" t="s">
        <v>376</v>
      </c>
    </row>
    <row r="25" spans="1:9" s="721" customFormat="1" ht="26.25" customHeight="1">
      <c r="A25" s="742"/>
      <c r="B25" s="995" t="s">
        <v>377</v>
      </c>
      <c r="C25" s="995"/>
      <c r="D25" s="718">
        <f>D26+D27</f>
        <v>78</v>
      </c>
      <c r="E25" s="718">
        <f>E26+E27</f>
        <v>1650</v>
      </c>
      <c r="F25" s="718">
        <f>F26+F27</f>
        <v>1650</v>
      </c>
      <c r="G25" s="743"/>
      <c r="H25" s="744"/>
    </row>
    <row r="26" spans="1:9" s="709" customFormat="1" ht="73.5" customHeight="1">
      <c r="A26" s="970" t="s">
        <v>378</v>
      </c>
      <c r="B26" s="977" t="s">
        <v>379</v>
      </c>
      <c r="C26" s="729" t="s">
        <v>380</v>
      </c>
      <c r="D26" s="739">
        <v>18</v>
      </c>
      <c r="E26" s="740">
        <v>450</v>
      </c>
      <c r="F26" s="740">
        <v>450</v>
      </c>
      <c r="G26" s="726" t="s">
        <v>419</v>
      </c>
      <c r="H26" s="727" t="s">
        <v>381</v>
      </c>
      <c r="I26" s="745"/>
    </row>
    <row r="27" spans="1:9" s="709" customFormat="1" ht="69.75" customHeight="1">
      <c r="A27" s="972"/>
      <c r="B27" s="977"/>
      <c r="C27" s="729" t="s">
        <v>382</v>
      </c>
      <c r="D27" s="739">
        <v>60</v>
      </c>
      <c r="E27" s="740">
        <v>1200</v>
      </c>
      <c r="F27" s="740">
        <v>1200</v>
      </c>
      <c r="G27" s="726" t="s">
        <v>383</v>
      </c>
      <c r="H27" s="727" t="s">
        <v>384</v>
      </c>
      <c r="I27" s="745"/>
    </row>
    <row r="28" spans="1:9" s="721" customFormat="1" ht="24" customHeight="1">
      <c r="A28" s="998" t="s">
        <v>385</v>
      </c>
      <c r="B28" s="995" t="s">
        <v>386</v>
      </c>
      <c r="C28" s="995"/>
      <c r="D28" s="718">
        <f>D29+D30+D31+D32</f>
        <v>144</v>
      </c>
      <c r="E28" s="718">
        <f>E29+E30+E31+E32</f>
        <v>2000</v>
      </c>
      <c r="F28" s="718">
        <f>F29+F30+F31+F32</f>
        <v>2000</v>
      </c>
      <c r="G28" s="743"/>
      <c r="H28" s="743"/>
    </row>
    <row r="29" spans="1:9" s="709" customFormat="1" ht="78" customHeight="1">
      <c r="A29" s="999"/>
      <c r="B29" s="979" t="s">
        <v>387</v>
      </c>
      <c r="C29" s="729" t="s">
        <v>388</v>
      </c>
      <c r="D29" s="739">
        <v>24</v>
      </c>
      <c r="E29" s="740">
        <v>2000</v>
      </c>
      <c r="F29" s="740">
        <f>E29</f>
        <v>2000</v>
      </c>
      <c r="G29" s="726" t="s">
        <v>420</v>
      </c>
      <c r="H29" s="746" t="s">
        <v>389</v>
      </c>
    </row>
    <row r="30" spans="1:9" s="709" customFormat="1" ht="89.25" customHeight="1">
      <c r="A30" s="999"/>
      <c r="B30" s="980"/>
      <c r="C30" s="729" t="s">
        <v>390</v>
      </c>
      <c r="D30" s="739">
        <v>75</v>
      </c>
      <c r="E30" s="740">
        <v>0</v>
      </c>
      <c r="F30" s="740">
        <v>0</v>
      </c>
      <c r="G30" s="726" t="s">
        <v>391</v>
      </c>
      <c r="H30" s="982" t="s">
        <v>392</v>
      </c>
    </row>
    <row r="31" spans="1:9" s="709" customFormat="1" ht="87" customHeight="1">
      <c r="A31" s="999"/>
      <c r="B31" s="980"/>
      <c r="C31" s="979" t="s">
        <v>393</v>
      </c>
      <c r="D31" s="996">
        <v>45</v>
      </c>
      <c r="E31" s="986">
        <v>0</v>
      </c>
      <c r="F31" s="986">
        <v>0</v>
      </c>
      <c r="G31" s="989" t="s">
        <v>394</v>
      </c>
      <c r="H31" s="982"/>
    </row>
    <row r="32" spans="1:9" s="709" customFormat="1" ht="0.75" customHeight="1">
      <c r="A32" s="1000"/>
      <c r="B32" s="981"/>
      <c r="C32" s="981"/>
      <c r="D32" s="997"/>
      <c r="E32" s="988"/>
      <c r="F32" s="988"/>
      <c r="G32" s="991"/>
      <c r="H32" s="982"/>
    </row>
    <row r="33" spans="1:8" s="721" customFormat="1" ht="23.25" customHeight="1">
      <c r="A33" s="998" t="s">
        <v>395</v>
      </c>
      <c r="B33" s="995" t="s">
        <v>396</v>
      </c>
      <c r="C33" s="995"/>
      <c r="D33" s="747">
        <f>D34+D35+D36</f>
        <v>540</v>
      </c>
      <c r="E33" s="718">
        <v>0</v>
      </c>
      <c r="F33" s="718">
        <v>0</v>
      </c>
      <c r="G33" s="743"/>
      <c r="H33" s="743"/>
    </row>
    <row r="34" spans="1:8" s="709" customFormat="1" ht="53.25" customHeight="1">
      <c r="A34" s="999"/>
      <c r="B34" s="1001" t="s">
        <v>397</v>
      </c>
      <c r="C34" s="788" t="s">
        <v>398</v>
      </c>
      <c r="D34" s="739">
        <v>240</v>
      </c>
      <c r="E34" s="740">
        <v>0</v>
      </c>
      <c r="F34" s="740">
        <v>0</v>
      </c>
      <c r="G34" s="778" t="s">
        <v>399</v>
      </c>
      <c r="H34" s="748" t="s">
        <v>400</v>
      </c>
    </row>
    <row r="35" spans="1:8" s="709" customFormat="1" ht="61.5" customHeight="1">
      <c r="A35" s="999"/>
      <c r="B35" s="1002"/>
      <c r="C35" s="788" t="s">
        <v>401</v>
      </c>
      <c r="D35" s="739">
        <v>240</v>
      </c>
      <c r="E35" s="740">
        <v>0</v>
      </c>
      <c r="F35" s="740">
        <v>0</v>
      </c>
      <c r="G35" s="778" t="s">
        <v>461</v>
      </c>
      <c r="H35" s="1007" t="s">
        <v>402</v>
      </c>
    </row>
    <row r="36" spans="1:8" s="709" customFormat="1" ht="52.5" customHeight="1">
      <c r="A36" s="999"/>
      <c r="B36" s="1002"/>
      <c r="C36" s="1010" t="s">
        <v>403</v>
      </c>
      <c r="D36" s="996">
        <v>60</v>
      </c>
      <c r="E36" s="986">
        <v>0</v>
      </c>
      <c r="F36" s="986">
        <v>0</v>
      </c>
      <c r="G36" s="1014" t="s">
        <v>462</v>
      </c>
      <c r="H36" s="1008"/>
    </row>
    <row r="37" spans="1:8" s="709" customFormat="1" ht="73.5" hidden="1" customHeight="1">
      <c r="A37" s="999"/>
      <c r="B37" s="1002"/>
      <c r="C37" s="1011"/>
      <c r="D37" s="1013"/>
      <c r="E37" s="987"/>
      <c r="F37" s="987"/>
      <c r="G37" s="1015"/>
      <c r="H37" s="1008"/>
    </row>
    <row r="38" spans="1:8" s="709" customFormat="1" ht="85.5" hidden="1" customHeight="1">
      <c r="A38" s="1000"/>
      <c r="B38" s="1003"/>
      <c r="C38" s="1012"/>
      <c r="D38" s="997"/>
      <c r="E38" s="988"/>
      <c r="F38" s="988"/>
      <c r="G38" s="1016"/>
      <c r="H38" s="1009"/>
    </row>
    <row r="39" spans="1:8" s="721" customFormat="1" ht="27" customHeight="1">
      <c r="A39" s="970" t="s">
        <v>404</v>
      </c>
      <c r="B39" s="995" t="s">
        <v>405</v>
      </c>
      <c r="C39" s="995"/>
      <c r="D39" s="747">
        <f>D40+D41+D42+D43</f>
        <v>175</v>
      </c>
      <c r="E39" s="747">
        <f>E40+E41+E42+E43</f>
        <v>1000</v>
      </c>
      <c r="F39" s="747">
        <f>F40+F41+F42+F43</f>
        <v>1000</v>
      </c>
      <c r="G39" s="743"/>
      <c r="H39" s="744"/>
    </row>
    <row r="40" spans="1:8" s="709" customFormat="1" ht="73.5" customHeight="1">
      <c r="A40" s="971"/>
      <c r="B40" s="1005" t="s">
        <v>404</v>
      </c>
      <c r="C40" s="749" t="s">
        <v>406</v>
      </c>
      <c r="D40" s="750">
        <v>120</v>
      </c>
      <c r="E40" s="751">
        <v>0</v>
      </c>
      <c r="F40" s="752">
        <v>0</v>
      </c>
      <c r="G40" s="726" t="s">
        <v>458</v>
      </c>
      <c r="H40" s="727" t="s">
        <v>407</v>
      </c>
    </row>
    <row r="41" spans="1:8" s="709" customFormat="1" ht="71.25" customHeight="1">
      <c r="A41" s="971"/>
      <c r="B41" s="1005"/>
      <c r="C41" s="749" t="s">
        <v>408</v>
      </c>
      <c r="D41" s="750">
        <v>36</v>
      </c>
      <c r="E41" s="751">
        <v>0</v>
      </c>
      <c r="F41" s="752">
        <v>0</v>
      </c>
      <c r="G41" s="726" t="s">
        <v>459</v>
      </c>
      <c r="H41" s="727" t="s">
        <v>409</v>
      </c>
    </row>
    <row r="42" spans="1:8" s="709" customFormat="1" ht="71.25" customHeight="1">
      <c r="A42" s="971"/>
      <c r="B42" s="1005"/>
      <c r="C42" s="749" t="s">
        <v>410</v>
      </c>
      <c r="D42" s="750">
        <v>9</v>
      </c>
      <c r="E42" s="751">
        <v>600</v>
      </c>
      <c r="F42" s="753">
        <f>E42</f>
        <v>600</v>
      </c>
      <c r="G42" s="726" t="s">
        <v>421</v>
      </c>
      <c r="H42" s="727" t="s">
        <v>411</v>
      </c>
    </row>
    <row r="43" spans="1:8" s="709" customFormat="1" ht="67.5" customHeight="1" thickBot="1">
      <c r="A43" s="1004"/>
      <c r="B43" s="1006"/>
      <c r="C43" s="754" t="s">
        <v>412</v>
      </c>
      <c r="D43" s="755">
        <v>10</v>
      </c>
      <c r="E43" s="756">
        <v>400</v>
      </c>
      <c r="F43" s="757">
        <v>400</v>
      </c>
      <c r="G43" s="758" t="s">
        <v>422</v>
      </c>
      <c r="H43" s="759" t="s">
        <v>413</v>
      </c>
    </row>
  </sheetData>
  <mergeCells count="52">
    <mergeCell ref="A39:A43"/>
    <mergeCell ref="B39:C39"/>
    <mergeCell ref="B40:B43"/>
    <mergeCell ref="H35:H38"/>
    <mergeCell ref="C36:C38"/>
    <mergeCell ref="D36:D38"/>
    <mergeCell ref="E36:E38"/>
    <mergeCell ref="F36:F38"/>
    <mergeCell ref="G36:G38"/>
    <mergeCell ref="D31:D32"/>
    <mergeCell ref="E31:E32"/>
    <mergeCell ref="F31:F32"/>
    <mergeCell ref="G31:G32"/>
    <mergeCell ref="A33:A38"/>
    <mergeCell ref="B33:C33"/>
    <mergeCell ref="B34:B38"/>
    <mergeCell ref="A28:A32"/>
    <mergeCell ref="B28:C28"/>
    <mergeCell ref="B29:B32"/>
    <mergeCell ref="A16:A19"/>
    <mergeCell ref="B16:C16"/>
    <mergeCell ref="B17:B19"/>
    <mergeCell ref="H30:H32"/>
    <mergeCell ref="C31:C32"/>
    <mergeCell ref="A20:A24"/>
    <mergeCell ref="B20:B24"/>
    <mergeCell ref="C20:C22"/>
    <mergeCell ref="D20:D22"/>
    <mergeCell ref="E20:E22"/>
    <mergeCell ref="F20:F22"/>
    <mergeCell ref="G20:G22"/>
    <mergeCell ref="H20:H22"/>
    <mergeCell ref="B25:C25"/>
    <mergeCell ref="A26:A27"/>
    <mergeCell ref="B26:B27"/>
    <mergeCell ref="A6:A11"/>
    <mergeCell ref="B6:C6"/>
    <mergeCell ref="B7:B11"/>
    <mergeCell ref="H8:H11"/>
    <mergeCell ref="A13:A15"/>
    <mergeCell ref="B13:B15"/>
    <mergeCell ref="H14:H15"/>
    <mergeCell ref="A1:F1"/>
    <mergeCell ref="A2:B4"/>
    <mergeCell ref="C2:C4"/>
    <mergeCell ref="D2:F2"/>
    <mergeCell ref="A5:C5"/>
    <mergeCell ref="G2:G4"/>
    <mergeCell ref="H2:H4"/>
    <mergeCell ref="D3:D4"/>
    <mergeCell ref="E3:F3"/>
    <mergeCell ref="B12:C12"/>
  </mergeCells>
  <phoneticPr fontId="2" type="noConversion"/>
  <printOptions horizontalCentered="1"/>
  <pageMargins left="0.39370078740157483" right="0.59055118110236227" top="0.78740157480314965" bottom="0.55118110236220474" header="0.39370078740157483" footer="0.39370078740157483"/>
  <pageSetup paperSize="9" scale="82" firstPageNumber="8" fitToHeight="0" orientation="landscape" useFirstPageNumber="1" r:id="rId1"/>
  <headerFooter alignWithMargins="0">
    <oddFooter xml:space="preserve">&amp;C&amp;P&amp;R울산신나는아동쉼터
</oddFooter>
  </headerFooter>
  <rowBreaks count="4" manualBreakCount="4">
    <brk id="11" max="7" man="1"/>
    <brk id="19" max="7" man="1"/>
    <brk id="27" max="7" man="1"/>
    <brk id="3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총괄</vt:lpstr>
      <vt:lpstr>15세입</vt:lpstr>
      <vt:lpstr>15세출</vt:lpstr>
      <vt:lpstr>요약서</vt:lpstr>
      <vt:lpstr>2015사업계획서</vt:lpstr>
      <vt:lpstr>'15세입'!Print_Area</vt:lpstr>
      <vt:lpstr>'15세출'!Print_Area</vt:lpstr>
      <vt:lpstr>'2015사업계획서'!Print_Area</vt:lpstr>
      <vt:lpstr>'15세입'!Print_Titles</vt:lpstr>
      <vt:lpstr>'15세출'!Print_Titles</vt:lpstr>
      <vt:lpstr>'2015사업계획서'!Print_Titles</vt:lpstr>
      <vt:lpstr>총괄!Print_Titles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owner</cp:lastModifiedBy>
  <cp:lastPrinted>2015-03-06T05:25:35Z</cp:lastPrinted>
  <dcterms:created xsi:type="dcterms:W3CDTF">2001-10-22T06:15:02Z</dcterms:created>
  <dcterms:modified xsi:type="dcterms:W3CDTF">2015-03-06T05:30:27Z</dcterms:modified>
</cp:coreProperties>
</file>