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240" windowWidth="20640" windowHeight="10245" tabRatio="619" firstSheet="1" activeTab="3"/>
  </bookViews>
  <sheets>
    <sheet name="요약-don't touch" sheetId="65" state="hidden" r:id="rId1"/>
    <sheet name="16추경총괄" sheetId="69" r:id="rId2"/>
    <sheet name="16세입추경" sheetId="76" r:id="rId3"/>
    <sheet name="16세출추경" sheetId="71" r:id="rId4"/>
  </sheets>
  <definedNames>
    <definedName name="_xlnm.Print_Area" localSheetId="2">'16세입추경'!$A$1:$AD$38</definedName>
    <definedName name="_xlnm.Print_Area" localSheetId="3">'16세출추경'!$A$1:$AD$105</definedName>
    <definedName name="_xlnm.Print_Area" localSheetId="1">'16추경총괄'!$A$1:$N$23</definedName>
    <definedName name="_xlnm.Print_Area" localSheetId="0">'요약-don''t touch'!$A$1:$I$44</definedName>
    <definedName name="_xlnm.Print_Titles" localSheetId="2">'16세입추경'!$1:$4</definedName>
    <definedName name="_xlnm.Print_Titles" localSheetId="3">'16세출추경'!$1:$4</definedName>
  </definedNames>
  <calcPr calcId="144525"/>
</workbook>
</file>

<file path=xl/calcChain.xml><?xml version="1.0" encoding="utf-8"?>
<calcChain xmlns="http://schemas.openxmlformats.org/spreadsheetml/2006/main">
  <c r="AD92" i="71" l="1"/>
  <c r="H28" i="71" l="1"/>
  <c r="AC32" i="76" l="1"/>
  <c r="F32" i="76"/>
  <c r="AD67" i="71"/>
  <c r="E8" i="69" l="1"/>
  <c r="E9" i="69"/>
  <c r="E10" i="69"/>
  <c r="E11" i="69"/>
  <c r="E12" i="69"/>
  <c r="E14" i="69"/>
  <c r="E15" i="69"/>
  <c r="E16" i="69"/>
  <c r="E7" i="71"/>
  <c r="I7" i="69"/>
  <c r="I8" i="69"/>
  <c r="I15" i="69"/>
  <c r="I12" i="69"/>
  <c r="M23" i="69"/>
  <c r="M22" i="69"/>
  <c r="M21" i="69"/>
  <c r="M20" i="69"/>
  <c r="M18" i="69"/>
  <c r="M17" i="69"/>
  <c r="M16" i="69"/>
  <c r="M14" i="69"/>
  <c r="M13" i="69"/>
  <c r="M8" i="69"/>
  <c r="M9" i="69"/>
  <c r="M10" i="69"/>
  <c r="M11" i="69"/>
  <c r="G7" i="69"/>
  <c r="N7" i="69"/>
  <c r="G18" i="69"/>
  <c r="G11" i="69"/>
  <c r="F15" i="69"/>
  <c r="F23" i="69"/>
  <c r="F22" i="69"/>
  <c r="G21" i="69"/>
  <c r="F10" i="69"/>
  <c r="D10" i="69"/>
  <c r="D9" i="69"/>
  <c r="F20" i="69"/>
  <c r="E20" i="69"/>
  <c r="D20" i="69"/>
  <c r="E23" i="69"/>
  <c r="D23" i="69"/>
  <c r="B18" i="69"/>
  <c r="C18" i="69"/>
  <c r="C21" i="69"/>
  <c r="B21" i="69"/>
  <c r="B7" i="69" s="1"/>
  <c r="C11" i="69"/>
  <c r="B11" i="69"/>
  <c r="C8" i="69"/>
  <c r="B8" i="69"/>
  <c r="C7" i="69" l="1"/>
  <c r="E7" i="69" s="1"/>
  <c r="F7" i="69"/>
  <c r="K20" i="69"/>
  <c r="K21" i="69"/>
  <c r="L21" i="69"/>
  <c r="K22" i="69"/>
  <c r="K23" i="69"/>
  <c r="L23" i="69"/>
  <c r="D12" i="69"/>
  <c r="L22" i="69" l="1"/>
  <c r="L20" i="69"/>
  <c r="F12" i="69"/>
  <c r="F13" i="69"/>
  <c r="D11" i="69" l="1"/>
  <c r="F11" i="69"/>
  <c r="AD103" i="71" l="1"/>
  <c r="I33" i="76"/>
  <c r="H33" i="76"/>
  <c r="G33" i="76"/>
  <c r="I13" i="76"/>
  <c r="H13" i="76"/>
  <c r="E13" i="76"/>
  <c r="AD8" i="76"/>
  <c r="F8" i="76" s="1"/>
  <c r="J5" i="76"/>
  <c r="J21" i="76"/>
  <c r="J22" i="76"/>
  <c r="J7" i="76"/>
  <c r="J17" i="76"/>
  <c r="J18" i="76"/>
  <c r="J32" i="76"/>
  <c r="J36" i="76"/>
  <c r="I38" i="76"/>
  <c r="AD17" i="76"/>
  <c r="E23" i="76"/>
  <c r="AD31" i="76"/>
  <c r="F31" i="76" s="1"/>
  <c r="AD22" i="76"/>
  <c r="F22" i="76"/>
  <c r="F38" i="76"/>
  <c r="F33" i="76"/>
  <c r="F30" i="76"/>
  <c r="T17" i="76"/>
  <c r="E17" i="76" s="1"/>
  <c r="T32" i="76"/>
  <c r="E32" i="76" s="1"/>
  <c r="T36" i="76"/>
  <c r="E33" i="76"/>
  <c r="E38" i="76"/>
  <c r="E36" i="76"/>
  <c r="E35" i="76"/>
  <c r="E34" i="76"/>
  <c r="E31" i="76"/>
  <c r="E30" i="76"/>
  <c r="E22" i="76"/>
  <c r="E21" i="76"/>
  <c r="E18" i="76"/>
  <c r="E16" i="76"/>
  <c r="E7" i="76"/>
  <c r="E6" i="76"/>
  <c r="E19" i="76"/>
  <c r="E20" i="76"/>
  <c r="T23" i="76"/>
  <c r="T22" i="76" s="1"/>
  <c r="T21" i="76" s="1"/>
  <c r="T8" i="76"/>
  <c r="E8" i="76" s="1"/>
  <c r="T7" i="76"/>
  <c r="T6" i="76" s="1"/>
  <c r="T16" i="76"/>
  <c r="T18" i="76"/>
  <c r="T31" i="76"/>
  <c r="AD23" i="76"/>
  <c r="AD21" i="76" s="1"/>
  <c r="F21" i="76" s="1"/>
  <c r="AD29" i="76"/>
  <c r="F23" i="76"/>
  <c r="F20" i="76"/>
  <c r="F17" i="76"/>
  <c r="F13" i="76"/>
  <c r="AD35" i="76"/>
  <c r="F35" i="76" s="1"/>
  <c r="AD18" i="76"/>
  <c r="AD16" i="76" s="1"/>
  <c r="F16" i="76" s="1"/>
  <c r="AD13" i="76"/>
  <c r="AD5" i="76" l="1"/>
  <c r="AD7" i="76"/>
  <c r="F7" i="76" s="1"/>
  <c r="T5" i="76"/>
  <c r="E5" i="76" s="1"/>
  <c r="F18" i="76"/>
  <c r="J6" i="76"/>
  <c r="AD6" i="76"/>
  <c r="J16" i="76"/>
  <c r="J31" i="76"/>
  <c r="F34" i="76"/>
  <c r="J35" i="76"/>
  <c r="G38" i="76"/>
  <c r="H38" i="76"/>
  <c r="AD38" i="76"/>
  <c r="F5" i="76" l="1"/>
  <c r="F6" i="76"/>
  <c r="G34" i="76"/>
  <c r="I23" i="76"/>
  <c r="I37" i="76"/>
  <c r="F19" i="76"/>
  <c r="H34" i="76"/>
  <c r="I34" i="76"/>
  <c r="G20" i="76"/>
  <c r="H20" i="76"/>
  <c r="I20" i="76"/>
  <c r="H23" i="76" l="1"/>
  <c r="G23" i="76"/>
  <c r="G30" i="76"/>
  <c r="G36" i="76"/>
  <c r="I32" i="76"/>
  <c r="G32" i="76"/>
  <c r="H32" i="76"/>
  <c r="G19" i="76"/>
  <c r="H19" i="76"/>
  <c r="I19" i="76"/>
  <c r="G8" i="76"/>
  <c r="H8" i="76"/>
  <c r="I8" i="76"/>
  <c r="I36" i="76" l="1"/>
  <c r="I30" i="76"/>
  <c r="H36" i="76"/>
  <c r="H35" i="76"/>
  <c r="H31" i="76"/>
  <c r="I31" i="76"/>
  <c r="G31" i="76"/>
  <c r="G22" i="76"/>
  <c r="I22" i="76"/>
  <c r="H22" i="76"/>
  <c r="G35" i="76"/>
  <c r="I35" i="76"/>
  <c r="I7" i="76"/>
  <c r="G7" i="76"/>
  <c r="H7" i="76"/>
  <c r="I18" i="76"/>
  <c r="G18" i="76"/>
  <c r="H18" i="76"/>
  <c r="I21" i="76" l="1"/>
  <c r="G21" i="76"/>
  <c r="H21" i="76"/>
  <c r="G17" i="76"/>
  <c r="H17" i="76"/>
  <c r="I17" i="76"/>
  <c r="G6" i="76"/>
  <c r="H6" i="76"/>
  <c r="I6" i="76"/>
  <c r="I5" i="76" l="1"/>
  <c r="G5" i="76"/>
  <c r="H5" i="76"/>
  <c r="I16" i="76"/>
  <c r="G16" i="76"/>
  <c r="H16" i="76"/>
  <c r="AD84" i="71" l="1"/>
  <c r="AD28" i="71"/>
  <c r="J103" i="71"/>
  <c r="J30" i="71"/>
  <c r="J6" i="71" s="1"/>
  <c r="J7" i="71"/>
  <c r="J91" i="71"/>
  <c r="J78" i="71"/>
  <c r="J63" i="71"/>
  <c r="J56" i="71"/>
  <c r="I97" i="71"/>
  <c r="T63" i="71"/>
  <c r="T91" i="71"/>
  <c r="E91" i="71" s="1"/>
  <c r="T98" i="71"/>
  <c r="T7" i="71"/>
  <c r="AD26" i="71"/>
  <c r="AD25" i="71"/>
  <c r="F105" i="71"/>
  <c r="E105" i="71"/>
  <c r="F104" i="71"/>
  <c r="E104" i="71"/>
  <c r="E103" i="71"/>
  <c r="E102" i="71"/>
  <c r="F101" i="71"/>
  <c r="E101" i="71"/>
  <c r="F100" i="71"/>
  <c r="E100" i="71"/>
  <c r="E99" i="71"/>
  <c r="E98" i="71" s="1"/>
  <c r="E96" i="71"/>
  <c r="E95" i="71"/>
  <c r="E94" i="71"/>
  <c r="E93" i="71"/>
  <c r="E92" i="71"/>
  <c r="E79" i="71"/>
  <c r="E64" i="71"/>
  <c r="T58" i="71"/>
  <c r="T57" i="71" s="1"/>
  <c r="T56" i="71" s="1"/>
  <c r="E26" i="71"/>
  <c r="E25" i="71"/>
  <c r="E18" i="71"/>
  <c r="J62" i="71" l="1"/>
  <c r="AD99" i="71"/>
  <c r="AD96" i="71"/>
  <c r="F96" i="71" s="1"/>
  <c r="AD95" i="71"/>
  <c r="F95" i="71" s="1"/>
  <c r="AD94" i="71"/>
  <c r="F94" i="71" s="1"/>
  <c r="AD93" i="71"/>
  <c r="F93" i="71" s="1"/>
  <c r="F92" i="71"/>
  <c r="AD90" i="71"/>
  <c r="AD89" i="71"/>
  <c r="AD88" i="71"/>
  <c r="AD86" i="71"/>
  <c r="AD85" i="71"/>
  <c r="AD82" i="71"/>
  <c r="AD81" i="71"/>
  <c r="AD79" i="71"/>
  <c r="F79" i="71" s="1"/>
  <c r="AD77" i="71"/>
  <c r="AD76" i="71"/>
  <c r="AD74" i="71"/>
  <c r="AD73" i="71"/>
  <c r="AD72" i="71"/>
  <c r="AD70" i="71"/>
  <c r="AD69" i="71"/>
  <c r="E65" i="71"/>
  <c r="AD66" i="71"/>
  <c r="AD64" i="71"/>
  <c r="F64" i="71" s="1"/>
  <c r="AD61" i="71"/>
  <c r="AD60" i="71"/>
  <c r="AD59" i="71"/>
  <c r="AD55" i="71"/>
  <c r="AD54" i="71"/>
  <c r="AD52" i="71"/>
  <c r="AD51" i="71"/>
  <c r="AD50" i="71"/>
  <c r="AD49" i="71"/>
  <c r="AD47" i="71"/>
  <c r="AD46" i="71"/>
  <c r="AD45" i="71"/>
  <c r="AD44" i="71"/>
  <c r="AD43" i="71"/>
  <c r="AD41" i="71"/>
  <c r="AD40" i="71"/>
  <c r="AD39" i="71"/>
  <c r="AD38" i="71"/>
  <c r="AD37" i="71"/>
  <c r="AD36" i="71"/>
  <c r="AD34" i="71"/>
  <c r="AD33" i="71"/>
  <c r="AD32" i="71"/>
  <c r="F26" i="71"/>
  <c r="F25" i="71"/>
  <c r="AD17" i="71"/>
  <c r="AD15" i="71"/>
  <c r="AD16" i="71"/>
  <c r="AD13" i="71"/>
  <c r="AD12" i="71"/>
  <c r="AD11" i="71"/>
  <c r="AD10" i="71"/>
  <c r="AD9" i="71"/>
  <c r="AD87" i="71" l="1"/>
  <c r="AD58" i="71"/>
  <c r="AD57" i="71" s="1"/>
  <c r="AD56" i="71" s="1"/>
  <c r="AD65" i="71"/>
  <c r="F65" i="71" s="1"/>
  <c r="AD68" i="71"/>
  <c r="AD8" i="71"/>
  <c r="AD71" i="71"/>
  <c r="I96" i="71"/>
  <c r="H96" i="71"/>
  <c r="G96" i="71"/>
  <c r="AD98" i="71"/>
  <c r="F99" i="71"/>
  <c r="AD91" i="71"/>
  <c r="F91" i="71" s="1"/>
  <c r="AD14" i="71"/>
  <c r="AD83" i="71"/>
  <c r="AD102" i="71"/>
  <c r="F103" i="71"/>
  <c r="I95" i="71"/>
  <c r="G95" i="71"/>
  <c r="I94" i="71"/>
  <c r="G94" i="71"/>
  <c r="J98" i="71"/>
  <c r="I101" i="71"/>
  <c r="G101" i="71"/>
  <c r="J102" i="71"/>
  <c r="AD107" i="71"/>
  <c r="F102" i="71" l="1"/>
  <c r="G65" i="71"/>
  <c r="I65" i="71"/>
  <c r="H65" i="71"/>
  <c r="H101" i="71"/>
  <c r="G93" i="71"/>
  <c r="I93" i="71"/>
  <c r="H93" i="71"/>
  <c r="G105" i="71"/>
  <c r="I103" i="71"/>
  <c r="G103" i="71"/>
  <c r="H103" i="71"/>
  <c r="I105" i="71"/>
  <c r="H105" i="71"/>
  <c r="G29" i="71"/>
  <c r="F98" i="71" l="1"/>
  <c r="I99" i="71"/>
  <c r="G99" i="71"/>
  <c r="H99" i="71"/>
  <c r="H102" i="71"/>
  <c r="I102" i="71"/>
  <c r="G102" i="71"/>
  <c r="G98" i="71" l="1"/>
  <c r="H98" i="71"/>
  <c r="I98" i="71"/>
  <c r="G92" i="71" l="1"/>
  <c r="I92" i="71"/>
  <c r="H92" i="71"/>
  <c r="I91" i="71" l="1"/>
  <c r="H91" i="71"/>
  <c r="G91" i="71"/>
  <c r="E68" i="71" l="1"/>
  <c r="F68" i="71"/>
  <c r="G70" i="71"/>
  <c r="G72" i="71"/>
  <c r="G73" i="71"/>
  <c r="G74" i="71"/>
  <c r="G76" i="71"/>
  <c r="G77" i="71"/>
  <c r="E71" i="71" l="1"/>
  <c r="E63" i="71" s="1"/>
  <c r="AD75" i="71"/>
  <c r="AD63" i="71" s="1"/>
  <c r="E75" i="71"/>
  <c r="F71" i="71"/>
  <c r="H68" i="71"/>
  <c r="I68" i="71"/>
  <c r="G68" i="71"/>
  <c r="F75" i="71" l="1"/>
  <c r="I75" i="71" s="1"/>
  <c r="G71" i="71"/>
  <c r="I71" i="71"/>
  <c r="H71" i="71"/>
  <c r="F63" i="71" l="1"/>
  <c r="H75" i="71"/>
  <c r="G75" i="71"/>
  <c r="G89" i="71"/>
  <c r="G88" i="71"/>
  <c r="G86" i="71"/>
  <c r="G85" i="71"/>
  <c r="G84" i="71"/>
  <c r="G82" i="71"/>
  <c r="G81" i="71"/>
  <c r="G60" i="71"/>
  <c r="G55" i="71"/>
  <c r="G54" i="71"/>
  <c r="G52" i="71"/>
  <c r="G51" i="71"/>
  <c r="G50" i="71"/>
  <c r="G49" i="71"/>
  <c r="G47" i="71"/>
  <c r="G43" i="71"/>
  <c r="G41" i="71"/>
  <c r="G40" i="71"/>
  <c r="G37" i="71"/>
  <c r="G36" i="71"/>
  <c r="G33" i="71"/>
  <c r="G32" i="71"/>
  <c r="G24" i="71"/>
  <c r="G23" i="71"/>
  <c r="G21" i="71"/>
  <c r="G20" i="71"/>
  <c r="N13" i="69"/>
  <c r="N11" i="69"/>
  <c r="N10" i="69"/>
  <c r="N9" i="69"/>
  <c r="F8" i="71"/>
  <c r="F83" i="71"/>
  <c r="F58" i="71"/>
  <c r="AD42" i="71"/>
  <c r="F42" i="71" s="1"/>
  <c r="AD35" i="71"/>
  <c r="F34" i="71"/>
  <c r="F35" i="71" l="1"/>
  <c r="I35" i="71" s="1"/>
  <c r="I42" i="71"/>
  <c r="I8" i="71"/>
  <c r="I34" i="71"/>
  <c r="I83" i="71"/>
  <c r="I58" i="71"/>
  <c r="F87" i="71"/>
  <c r="N12" i="69"/>
  <c r="AD80" i="71"/>
  <c r="J5" i="71"/>
  <c r="J57" i="71"/>
  <c r="F28" i="71"/>
  <c r="AD53" i="71"/>
  <c r="F53" i="71" s="1"/>
  <c r="AD31" i="71"/>
  <c r="F31" i="71" s="1"/>
  <c r="AD48" i="71"/>
  <c r="F48" i="71" s="1"/>
  <c r="F61" i="71"/>
  <c r="E83" i="71"/>
  <c r="G83" i="71" s="1"/>
  <c r="E61" i="71"/>
  <c r="E58" i="71"/>
  <c r="G58" i="71" s="1"/>
  <c r="T55" i="71"/>
  <c r="T54" i="71"/>
  <c r="T42" i="71"/>
  <c r="E42" i="71" s="1"/>
  <c r="G42" i="71" s="1"/>
  <c r="T35" i="71"/>
  <c r="E35" i="71" s="1"/>
  <c r="E34" i="71"/>
  <c r="G34" i="71" s="1"/>
  <c r="T33" i="71"/>
  <c r="T32" i="71"/>
  <c r="E19" i="71"/>
  <c r="E14" i="71"/>
  <c r="E8" i="71"/>
  <c r="G8" i="71" s="1"/>
  <c r="F80" i="71" l="1"/>
  <c r="F78" i="71" s="1"/>
  <c r="F62" i="71" s="1"/>
  <c r="AD78" i="71"/>
  <c r="AD62" i="71" s="1"/>
  <c r="AD5" i="71" s="1"/>
  <c r="AD30" i="71"/>
  <c r="G35" i="71"/>
  <c r="H34" i="71"/>
  <c r="H42" i="71"/>
  <c r="H83" i="71"/>
  <c r="H35" i="71"/>
  <c r="H8" i="71"/>
  <c r="H61" i="71"/>
  <c r="H58" i="71"/>
  <c r="N15" i="69"/>
  <c r="I53" i="71"/>
  <c r="I87" i="71"/>
  <c r="F27" i="71"/>
  <c r="F57" i="71"/>
  <c r="I61" i="71"/>
  <c r="G61" i="71"/>
  <c r="I31" i="71"/>
  <c r="G28" i="71"/>
  <c r="I48" i="71"/>
  <c r="T31" i="71"/>
  <c r="E80" i="71"/>
  <c r="E87" i="71"/>
  <c r="G87" i="71" s="1"/>
  <c r="T53" i="71"/>
  <c r="E53" i="71" s="1"/>
  <c r="H53" i="71" s="1"/>
  <c r="F56" i="71"/>
  <c r="F30" i="71"/>
  <c r="T48" i="71"/>
  <c r="E48" i="71" s="1"/>
  <c r="G48" i="71" s="1"/>
  <c r="I80" i="71" l="1"/>
  <c r="H80" i="71"/>
  <c r="E78" i="71"/>
  <c r="E62" i="71" s="1"/>
  <c r="E31" i="71"/>
  <c r="G31" i="71" s="1"/>
  <c r="T30" i="71"/>
  <c r="T6" i="71" s="1"/>
  <c r="H48" i="71"/>
  <c r="H87" i="71"/>
  <c r="H79" i="71"/>
  <c r="I56" i="71"/>
  <c r="I64" i="71"/>
  <c r="I79" i="71"/>
  <c r="I57" i="71"/>
  <c r="G80" i="71"/>
  <c r="G53" i="71"/>
  <c r="I30" i="71"/>
  <c r="G14" i="69"/>
  <c r="E27" i="71"/>
  <c r="H27" i="71" s="1"/>
  <c r="G64" i="71"/>
  <c r="E30" i="71" l="1"/>
  <c r="H30" i="71" s="1"/>
  <c r="H31" i="71"/>
  <c r="H64" i="71"/>
  <c r="G78" i="71"/>
  <c r="G79" i="71"/>
  <c r="I63" i="71"/>
  <c r="I78" i="71"/>
  <c r="G27" i="71"/>
  <c r="E57" i="71"/>
  <c r="E56" i="71"/>
  <c r="H56" i="71" s="1"/>
  <c r="G30" i="71"/>
  <c r="G8" i="69"/>
  <c r="E6" i="71"/>
  <c r="E5" i="71" s="1"/>
  <c r="H78" i="71" l="1"/>
  <c r="H63" i="71"/>
  <c r="F9" i="69"/>
  <c r="I62" i="71"/>
  <c r="G63" i="71"/>
  <c r="G56" i="71"/>
  <c r="H57" i="71"/>
  <c r="G57" i="71"/>
  <c r="H62" i="71" l="1"/>
  <c r="G62" i="71" l="1"/>
  <c r="K17" i="69" l="1"/>
  <c r="L17" i="69"/>
  <c r="L13" i="69" l="1"/>
  <c r="K13" i="69"/>
  <c r="L16" i="69"/>
  <c r="K16" i="69"/>
  <c r="K14" i="69"/>
  <c r="L14" i="69"/>
  <c r="J12" i="69"/>
  <c r="M12" i="69" l="1"/>
  <c r="L12" i="69"/>
  <c r="K12" i="69"/>
  <c r="L11" i="69" l="1"/>
  <c r="K11" i="69"/>
  <c r="K10" i="69"/>
  <c r="L10" i="69"/>
  <c r="J8" i="69" l="1"/>
  <c r="L9" i="69"/>
  <c r="K9" i="69"/>
  <c r="L8" i="69" l="1"/>
  <c r="K8" i="69"/>
  <c r="F19" i="69"/>
  <c r="D19" i="69"/>
  <c r="E19" i="69"/>
  <c r="F16" i="69" l="1"/>
  <c r="D16" i="69"/>
  <c r="F18" i="69"/>
  <c r="F8" i="69" l="1"/>
  <c r="D8" i="69"/>
  <c r="D15" i="69"/>
  <c r="D18" i="69" l="1"/>
  <c r="E18" i="69"/>
  <c r="D44" i="65" l="1"/>
  <c r="I43" i="65"/>
  <c r="H43" i="65"/>
  <c r="G42" i="65"/>
  <c r="E42" i="65"/>
  <c r="G39" i="65"/>
  <c r="E39" i="65"/>
  <c r="G38" i="65"/>
  <c r="E38" i="65"/>
  <c r="G37" i="65"/>
  <c r="E37" i="65"/>
  <c r="G36" i="65"/>
  <c r="E36" i="65"/>
  <c r="G35" i="65"/>
  <c r="E35" i="65"/>
  <c r="I35" i="65" l="1"/>
  <c r="H35" i="65" s="1"/>
  <c r="E34" i="65"/>
  <c r="H37" i="65"/>
  <c r="H39" i="65"/>
  <c r="H36" i="65"/>
  <c r="H38" i="65"/>
  <c r="H42" i="65"/>
  <c r="I42" i="65"/>
  <c r="I36" i="65"/>
  <c r="I37" i="65"/>
  <c r="I38" i="65"/>
  <c r="I39" i="65"/>
  <c r="G41" i="65"/>
  <c r="G34" i="65"/>
  <c r="G32" i="65"/>
  <c r="B14" i="69" l="1"/>
  <c r="E41" i="65"/>
  <c r="I41" i="65" s="1"/>
  <c r="G40" i="65"/>
  <c r="G33" i="65"/>
  <c r="H34" i="65"/>
  <c r="I34" i="65"/>
  <c r="G31" i="65"/>
  <c r="E31" i="65"/>
  <c r="G30" i="65"/>
  <c r="E30" i="65"/>
  <c r="G29" i="65"/>
  <c r="E29" i="65"/>
  <c r="G28" i="65"/>
  <c r="E28" i="65"/>
  <c r="C14" i="69" l="1"/>
  <c r="H29" i="65"/>
  <c r="H28" i="65"/>
  <c r="H30" i="65"/>
  <c r="E33" i="65"/>
  <c r="I33" i="65" s="1"/>
  <c r="I28" i="65"/>
  <c r="I30" i="65"/>
  <c r="H41" i="65"/>
  <c r="E40" i="65"/>
  <c r="H40" i="65" s="1"/>
  <c r="I29" i="65"/>
  <c r="I31" i="65"/>
  <c r="H31" i="65" s="1"/>
  <c r="D14" i="69" l="1"/>
  <c r="F14" i="69"/>
  <c r="I40" i="65"/>
  <c r="H33" i="65"/>
  <c r="G27" i="65"/>
  <c r="E27" i="65"/>
  <c r="G26" i="65"/>
  <c r="E26" i="65"/>
  <c r="G25" i="65"/>
  <c r="E25" i="65"/>
  <c r="I25" i="65" l="1"/>
  <c r="H25" i="65" s="1"/>
  <c r="I26" i="65"/>
  <c r="H26" i="65"/>
  <c r="I27" i="65"/>
  <c r="H27" i="65"/>
  <c r="G24" i="65" l="1"/>
  <c r="E24" i="65"/>
  <c r="G23" i="65"/>
  <c r="E23" i="65"/>
  <c r="G22" i="65"/>
  <c r="E22" i="65"/>
  <c r="G21" i="65"/>
  <c r="E21" i="65"/>
  <c r="G20" i="65"/>
  <c r="E20" i="65"/>
  <c r="H20" i="65" l="1"/>
  <c r="H22" i="65"/>
  <c r="H21" i="65"/>
  <c r="H23" i="65"/>
  <c r="H24" i="65"/>
  <c r="I24" i="65"/>
  <c r="I20" i="65"/>
  <c r="I21" i="65"/>
  <c r="I22" i="65"/>
  <c r="I23" i="65"/>
  <c r="G19" i="65" l="1"/>
  <c r="E19" i="65"/>
  <c r="E18" i="65" s="1"/>
  <c r="G17" i="65"/>
  <c r="E17" i="65"/>
  <c r="G16" i="65"/>
  <c r="E16" i="65"/>
  <c r="H16" i="65" l="1"/>
  <c r="H17" i="65"/>
  <c r="I17" i="65"/>
  <c r="I19" i="65"/>
  <c r="H19" i="65"/>
  <c r="I16" i="65"/>
  <c r="E15" i="65"/>
  <c r="G14" i="65"/>
  <c r="E14" i="65"/>
  <c r="G13" i="65"/>
  <c r="E13" i="65"/>
  <c r="G12" i="65"/>
  <c r="E12" i="65"/>
  <c r="D12" i="65"/>
  <c r="I13" i="65" l="1"/>
  <c r="I12" i="65"/>
  <c r="I14" i="65"/>
  <c r="H14" i="65" s="1"/>
  <c r="H12" i="65"/>
  <c r="H13" i="65"/>
  <c r="G11" i="65"/>
  <c r="E11" i="65"/>
  <c r="E10" i="65" s="1"/>
  <c r="D8" i="65"/>
  <c r="G7" i="65"/>
  <c r="I7" i="65" s="1"/>
  <c r="E7" i="65"/>
  <c r="G6" i="65"/>
  <c r="I11" i="65" l="1"/>
  <c r="H11" i="65" s="1"/>
  <c r="H7" i="65"/>
  <c r="E6" i="65"/>
  <c r="I6" i="65" s="1"/>
  <c r="H6" i="65" s="1"/>
  <c r="G5" i="65"/>
  <c r="G8" i="65" s="1"/>
  <c r="E5" i="65"/>
  <c r="E4" i="65"/>
  <c r="I4" i="65" s="1"/>
  <c r="H4" i="65" l="1"/>
  <c r="H5" i="65"/>
  <c r="E8" i="65"/>
  <c r="I8" i="65" s="1"/>
  <c r="I5" i="65"/>
  <c r="G15" i="65"/>
  <c r="I15" i="65" s="1"/>
  <c r="G18" i="65"/>
  <c r="E44" i="65"/>
  <c r="J15" i="69" l="1"/>
  <c r="L18" i="69"/>
  <c r="K18" i="69"/>
  <c r="D21" i="69"/>
  <c r="E21" i="69"/>
  <c r="F21" i="69"/>
  <c r="H8" i="65"/>
  <c r="H15" i="65"/>
  <c r="G10" i="65"/>
  <c r="I10" i="65" s="1"/>
  <c r="I18" i="65"/>
  <c r="H18" i="65"/>
  <c r="J7" i="69" l="1"/>
  <c r="M7" i="69" s="1"/>
  <c r="M15" i="69"/>
  <c r="L15" i="69"/>
  <c r="K15" i="69"/>
  <c r="D7" i="69"/>
  <c r="H10" i="65"/>
  <c r="G44" i="65"/>
  <c r="G45" i="65" s="1"/>
  <c r="H45" i="65" s="1"/>
  <c r="I45" i="65" s="1"/>
  <c r="K7" i="69" l="1"/>
  <c r="L7" i="69"/>
  <c r="H44" i="65"/>
  <c r="I44" i="65"/>
  <c r="F14" i="71" l="1"/>
  <c r="H14" i="71" s="1"/>
  <c r="V18" i="71"/>
  <c r="AD18" i="71" s="1"/>
  <c r="F18" i="71" l="1"/>
  <c r="I14" i="71"/>
  <c r="G14" i="71"/>
  <c r="V23" i="71"/>
  <c r="AD23" i="71" s="1"/>
  <c r="V24" i="71"/>
  <c r="AD24" i="71" s="1"/>
  <c r="V21" i="71"/>
  <c r="AD21" i="71" s="1"/>
  <c r="V22" i="71" s="1"/>
  <c r="AD22" i="71" s="1"/>
  <c r="V20" i="71"/>
  <c r="AD20" i="71" s="1"/>
  <c r="AD19" i="71" l="1"/>
  <c r="AD7" i="71" s="1"/>
  <c r="AD6" i="71" s="1"/>
  <c r="F5" i="71" s="1"/>
  <c r="F19" i="71" l="1"/>
  <c r="F7" i="71" s="1"/>
  <c r="F6" i="71" s="1"/>
  <c r="I6" i="71" s="1"/>
  <c r="I19" i="71" l="1"/>
  <c r="H19" i="71"/>
  <c r="G19" i="71"/>
  <c r="H7" i="71" l="1"/>
  <c r="I7" i="71"/>
  <c r="G7" i="71"/>
  <c r="H6" i="71" l="1"/>
  <c r="G6" i="71"/>
  <c r="I5" i="71" l="1"/>
  <c r="T5" i="71"/>
  <c r="T107" i="71" s="1"/>
  <c r="T78" i="71"/>
  <c r="G5" i="71" l="1"/>
  <c r="H5" i="71"/>
</calcChain>
</file>

<file path=xl/comments1.xml><?xml version="1.0" encoding="utf-8"?>
<comments xmlns="http://schemas.openxmlformats.org/spreadsheetml/2006/main">
  <authors>
    <author>USER</author>
  </authors>
  <commentList>
    <comment ref="A5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H5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<sst xmlns="http://schemas.openxmlformats.org/spreadsheetml/2006/main" count="1037" uniqueCount="409">
  <si>
    <t>월</t>
    <phoneticPr fontId="3" type="noConversion"/>
  </si>
  <si>
    <t>사무비</t>
    <phoneticPr fontId="3" type="noConversion"/>
  </si>
  <si>
    <t>월</t>
  </si>
  <si>
    <t>년</t>
  </si>
  <si>
    <t>×</t>
  </si>
  <si>
    <t>회</t>
  </si>
  <si>
    <t>=</t>
  </si>
  <si>
    <t>명</t>
  </si>
  <si>
    <t>소계</t>
  </si>
  <si>
    <t>보조금수입</t>
    <phoneticPr fontId="3" type="noConversion"/>
  </si>
  <si>
    <t>관/항/목</t>
    <phoneticPr fontId="3" type="noConversion"/>
  </si>
  <si>
    <t>세출계</t>
    <phoneticPr fontId="3" type="noConversion"/>
  </si>
  <si>
    <t>재산조성비</t>
    <phoneticPr fontId="3" type="noConversion"/>
  </si>
  <si>
    <t>(단위:천원)</t>
    <phoneticPr fontId="3" type="noConversion"/>
  </si>
  <si>
    <t>1.급여</t>
  </si>
  <si>
    <t>1.국민연금</t>
  </si>
  <si>
    <t>4.5%</t>
  </si>
  <si>
    <t>2.건강보험</t>
  </si>
  <si>
    <t>명</t>
    <phoneticPr fontId="3" type="noConversion"/>
  </si>
  <si>
    <t>후원금수입</t>
    <phoneticPr fontId="3" type="noConversion"/>
  </si>
  <si>
    <t>x</t>
  </si>
  <si>
    <t>사업비</t>
    <phoneticPr fontId="3" type="noConversion"/>
  </si>
  <si>
    <t>합 계</t>
    <phoneticPr fontId="3" type="noConversion"/>
  </si>
  <si>
    <t>세입계</t>
    <phoneticPr fontId="3" type="noConversion"/>
  </si>
  <si>
    <t>인건비</t>
    <phoneticPr fontId="3" type="noConversion"/>
  </si>
  <si>
    <t>급여</t>
    <phoneticPr fontId="3" type="noConversion"/>
  </si>
  <si>
    <t>사회보험부담금</t>
    <phoneticPr fontId="3" type="noConversion"/>
  </si>
  <si>
    <t>업무추진비</t>
    <phoneticPr fontId="3" type="noConversion"/>
  </si>
  <si>
    <t>운영비</t>
  </si>
  <si>
    <t>관</t>
    <phoneticPr fontId="3" type="noConversion"/>
  </si>
  <si>
    <t>목</t>
    <phoneticPr fontId="3" type="noConversion"/>
  </si>
  <si>
    <t>특이사항</t>
  </si>
  <si>
    <t>작성일</t>
  </si>
  <si>
    <t>단위:백만원</t>
  </si>
  <si>
    <t>구분</t>
  </si>
  <si>
    <t>관</t>
  </si>
  <si>
    <t>항</t>
  </si>
  <si>
    <t>목</t>
  </si>
  <si>
    <t>전년도사업이월금</t>
  </si>
  <si>
    <t>보조금수입</t>
  </si>
  <si>
    <t>기타보조금</t>
  </si>
  <si>
    <t>잡수입</t>
  </si>
  <si>
    <t>고유목적사업수입</t>
  </si>
  <si>
    <t>세입계</t>
  </si>
  <si>
    <t>사무비</t>
  </si>
  <si>
    <t/>
  </si>
  <si>
    <t>인건비</t>
  </si>
  <si>
    <t>N/A</t>
  </si>
  <si>
    <t>퇴직급여</t>
  </si>
  <si>
    <t>사회보험부담금</t>
  </si>
  <si>
    <t>업무추진비</t>
  </si>
  <si>
    <t>기관운영비</t>
  </si>
  <si>
    <t>회의비</t>
  </si>
  <si>
    <t>복리후생비</t>
  </si>
  <si>
    <t>여비교통비</t>
  </si>
  <si>
    <t>통신비</t>
  </si>
  <si>
    <t>수도광열비</t>
  </si>
  <si>
    <t>세금과공과금</t>
  </si>
  <si>
    <t>보험료</t>
  </si>
  <si>
    <t>차량유지비</t>
  </si>
  <si>
    <t>건물관리비</t>
  </si>
  <si>
    <t>도서인쇄비</t>
  </si>
  <si>
    <t>소모품비</t>
  </si>
  <si>
    <t>지급수수료</t>
  </si>
  <si>
    <t>교육훈련비</t>
  </si>
  <si>
    <t>IT개발유지비</t>
  </si>
  <si>
    <t>재산조성비</t>
  </si>
  <si>
    <t>시설비</t>
  </si>
  <si>
    <t>차 량 운 반 구</t>
  </si>
  <si>
    <t>비 품</t>
  </si>
  <si>
    <t>보증금</t>
  </si>
  <si>
    <t>IT구축</t>
  </si>
  <si>
    <t>잡지출</t>
  </si>
  <si>
    <t>예비비</t>
  </si>
  <si>
    <t>선 급 금</t>
  </si>
  <si>
    <t>세출계</t>
  </si>
  <si>
    <t>2014년</t>
    <phoneticPr fontId="3" type="noConversion"/>
  </si>
  <si>
    <t>2015년</t>
    <phoneticPr fontId="3" type="noConversion"/>
  </si>
  <si>
    <t>직원급여</t>
    <phoneticPr fontId="3" type="noConversion"/>
  </si>
  <si>
    <t>본예산 (a)</t>
    <phoneticPr fontId="3" type="noConversion"/>
  </si>
  <si>
    <t>추경예상(b)</t>
    <phoneticPr fontId="3" type="noConversion"/>
  </si>
  <si>
    <t>예산(c)</t>
    <phoneticPr fontId="3" type="noConversion"/>
  </si>
  <si>
    <t>증감(c-b)</t>
    <phoneticPr fontId="3" type="noConversion"/>
  </si>
  <si>
    <t>추경대비(c/b)</t>
    <phoneticPr fontId="3" type="noConversion"/>
  </si>
  <si>
    <t>*14추경 및 15예산 _일반관리운영비</t>
    <phoneticPr fontId="3" type="noConversion"/>
  </si>
  <si>
    <t>22명=현19+신규3(IT2+전략1)</t>
    <phoneticPr fontId="3" type="noConversion"/>
  </si>
  <si>
    <t>임직원건강관리:+22M
창립기념선물:-9M</t>
    <phoneticPr fontId="3" type="noConversion"/>
  </si>
  <si>
    <t>인터넷유지보수비용감소</t>
    <phoneticPr fontId="3" type="noConversion"/>
  </si>
  <si>
    <t>연맹회비:+50M,
장애인고용부담금:+23M
KCOC특별회비:+14M</t>
    <phoneticPr fontId="3" type="noConversion"/>
  </si>
  <si>
    <t>건물인테리어:-63M</t>
    <phoneticPr fontId="3" type="noConversion"/>
  </si>
  <si>
    <t>보안컨설팅비용 등:-58M</t>
    <phoneticPr fontId="3" type="noConversion"/>
  </si>
  <si>
    <t>전직원연수: +41M
일반교육: +5</t>
    <phoneticPr fontId="3" type="noConversion"/>
  </si>
  <si>
    <t>-안산그룹홈이전+150M
-본부사무실:+30M</t>
    <phoneticPr fontId="3" type="noConversion"/>
  </si>
  <si>
    <t>-보안장비: 305M</t>
    <phoneticPr fontId="3" type="noConversion"/>
  </si>
  <si>
    <t>타부서 개발비</t>
    <phoneticPr fontId="3" type="noConversion"/>
  </si>
  <si>
    <r>
      <t xml:space="preserve">-개발비: 891M(지부H/P개발+50M)
-유지운영비: 383M
 </t>
    </r>
    <r>
      <rPr>
        <sz val="8"/>
        <rFont val="나눔고딕"/>
        <family val="3"/>
        <charset val="129"/>
      </rPr>
      <t xml:space="preserve">홈페이지관련: 200M
 G/W,통합정보: 106M
 S/W유지보수비:26M
 하나로IDC:47M(신규)
 정보보안유지비: 4M
</t>
    </r>
    <phoneticPr fontId="3" type="noConversion"/>
  </si>
  <si>
    <t>-통합정보관련: 117M
-CTI Solutions통합연동: 24M
-CRM/DW 고도화: 500M
-미디어관련: 80M
-언어두개,기쁨두개 HP구축: 20M
-모자뜨기/놀이터/청소년관련:100M
-뉴스레터 및 SMS 발송비: 39M</t>
    <phoneticPr fontId="3" type="noConversion"/>
  </si>
  <si>
    <t>타부서 개발비 등 제외</t>
    <phoneticPr fontId="3" type="noConversion"/>
  </si>
  <si>
    <t>본예산대비</t>
    <phoneticPr fontId="3" type="noConversion"/>
  </si>
  <si>
    <t>운영비</t>
    <phoneticPr fontId="3" type="noConversion"/>
  </si>
  <si>
    <t>건</t>
    <phoneticPr fontId="3" type="noConversion"/>
  </si>
  <si>
    <t>항</t>
    <phoneticPr fontId="3" type="noConversion"/>
  </si>
  <si>
    <t>세목</t>
    <phoneticPr fontId="3" type="noConversion"/>
  </si>
  <si>
    <t>회의비</t>
    <phoneticPr fontId="3" type="noConversion"/>
  </si>
  <si>
    <t>재산조성비</t>
    <phoneticPr fontId="3" type="noConversion"/>
  </si>
  <si>
    <t>시설비</t>
    <phoneticPr fontId="3" type="noConversion"/>
  </si>
  <si>
    <t>예비비</t>
    <phoneticPr fontId="3" type="noConversion"/>
  </si>
  <si>
    <t>차기사업이월금</t>
    <phoneticPr fontId="3" type="noConversion"/>
  </si>
  <si>
    <t xml:space="preserve"> 이월금</t>
    <phoneticPr fontId="3" type="noConversion"/>
  </si>
  <si>
    <t xml:space="preserve"> 전년도사업이월금</t>
    <phoneticPr fontId="3" type="noConversion"/>
  </si>
  <si>
    <t xml:space="preserve"> 잡수입</t>
    <phoneticPr fontId="3" type="noConversion"/>
  </si>
  <si>
    <t>(단위: 천원)</t>
    <phoneticPr fontId="3" type="noConversion"/>
  </si>
  <si>
    <t>(단위: 원)</t>
    <phoneticPr fontId="3" type="noConversion"/>
  </si>
  <si>
    <t xml:space="preserve">  인건비</t>
    <phoneticPr fontId="3" type="noConversion"/>
  </si>
  <si>
    <t xml:space="preserve">  업무추진비</t>
    <phoneticPr fontId="3" type="noConversion"/>
  </si>
  <si>
    <t xml:space="preserve">  운영비</t>
    <phoneticPr fontId="3" type="noConversion"/>
  </si>
  <si>
    <t>1.도시가스요금</t>
    <phoneticPr fontId="3" type="noConversion"/>
  </si>
  <si>
    <t>현예산(a)</t>
  </si>
  <si>
    <t>현예산대비(b-a)</t>
  </si>
  <si>
    <t>금액</t>
  </si>
  <si>
    <t>%</t>
  </si>
  <si>
    <t>결산금액</t>
    <phoneticPr fontId="3" type="noConversion"/>
  </si>
  <si>
    <t>결산금액</t>
  </si>
  <si>
    <t>출력시 셀감춤</t>
    <phoneticPr fontId="3" type="noConversion"/>
  </si>
  <si>
    <t>출력시 셀감춤</t>
    <phoneticPr fontId="3" type="noConversion"/>
  </si>
  <si>
    <t>출력시 셀감춤</t>
    <phoneticPr fontId="3" type="noConversion"/>
  </si>
  <si>
    <t xml:space="preserve"> ◎ 2016년도 추가경정예산 -세입·세출 총괄표</t>
    <phoneticPr fontId="3" type="noConversion"/>
  </si>
  <si>
    <t>2016년도</t>
    <phoneticPr fontId="3" type="noConversion"/>
  </si>
  <si>
    <t>15년대비</t>
    <phoneticPr fontId="3" type="noConversion"/>
  </si>
  <si>
    <t>2015년</t>
    <phoneticPr fontId="3" type="noConversion"/>
  </si>
  <si>
    <t>2016년도</t>
    <phoneticPr fontId="3" type="noConversion"/>
  </si>
  <si>
    <t>15년대비</t>
    <phoneticPr fontId="3" type="noConversion"/>
  </si>
  <si>
    <t>◎ 2016년 추경경정예산 세출명세서</t>
    <phoneticPr fontId="3" type="noConversion"/>
  </si>
  <si>
    <t>전입금</t>
    <phoneticPr fontId="3" type="noConversion"/>
  </si>
  <si>
    <t>추경예산(b)</t>
    <phoneticPr fontId="3" type="noConversion"/>
  </si>
  <si>
    <t>추경예산(b)</t>
    <phoneticPr fontId="3" type="noConversion"/>
  </si>
  <si>
    <t>제수당</t>
    <phoneticPr fontId="3" type="noConversion"/>
  </si>
  <si>
    <t>퇴직금 및 적립금</t>
    <phoneticPr fontId="3" type="noConversion"/>
  </si>
  <si>
    <t>일용잡금</t>
    <phoneticPr fontId="3" type="noConversion"/>
  </si>
  <si>
    <t>기타후생경비</t>
    <phoneticPr fontId="3" type="noConversion"/>
  </si>
  <si>
    <t>기타운영비</t>
    <phoneticPr fontId="3" type="noConversion"/>
  </si>
  <si>
    <t>여비</t>
    <phoneticPr fontId="3" type="noConversion"/>
  </si>
  <si>
    <t>수용비및수수료</t>
    <phoneticPr fontId="3" type="noConversion"/>
  </si>
  <si>
    <t>공공요금</t>
    <phoneticPr fontId="3" type="noConversion"/>
  </si>
  <si>
    <t>제세공과금</t>
    <phoneticPr fontId="3" type="noConversion"/>
  </si>
  <si>
    <t>차량유지비</t>
    <phoneticPr fontId="3" type="noConversion"/>
  </si>
  <si>
    <t>자산취득비</t>
    <phoneticPr fontId="3" type="noConversion"/>
  </si>
  <si>
    <t>시설장비유지비</t>
    <phoneticPr fontId="3" type="noConversion"/>
  </si>
  <si>
    <t>사업비</t>
    <phoneticPr fontId="3" type="noConversion"/>
  </si>
  <si>
    <t>5대의무교육</t>
    <phoneticPr fontId="3" type="noConversion"/>
  </si>
  <si>
    <t>공동체특별활동</t>
    <phoneticPr fontId="3" type="noConversion"/>
  </si>
  <si>
    <t>위생비</t>
    <phoneticPr fontId="3" type="noConversion"/>
  </si>
  <si>
    <t>행사비</t>
    <phoneticPr fontId="3" type="noConversion"/>
  </si>
  <si>
    <t>운영관리사업</t>
    <phoneticPr fontId="3" type="noConversion"/>
  </si>
  <si>
    <t>운영비</t>
    <phoneticPr fontId="3" type="noConversion"/>
  </si>
  <si>
    <t>생계비</t>
    <phoneticPr fontId="3" type="noConversion"/>
  </si>
  <si>
    <t>1.직원문화활동지원(전입금)</t>
    <phoneticPr fontId="3" type="noConversion"/>
  </si>
  <si>
    <t>1.국민연금(전입금)</t>
    <phoneticPr fontId="3" type="noConversion"/>
  </si>
  <si>
    <t>2.건강보험(전입금)</t>
    <phoneticPr fontId="3" type="noConversion"/>
  </si>
  <si>
    <t>3.요양보험(전입금)</t>
    <phoneticPr fontId="3" type="noConversion"/>
  </si>
  <si>
    <t>4.고용보험(전입금)</t>
    <phoneticPr fontId="3" type="noConversion"/>
  </si>
  <si>
    <t>5.산재보험(전입금)</t>
    <phoneticPr fontId="3" type="noConversion"/>
  </si>
  <si>
    <t>1.퇴직적립금(전입금)</t>
    <phoneticPr fontId="3" type="noConversion"/>
  </si>
  <si>
    <t>3.명절수당(전입금)</t>
    <phoneticPr fontId="3" type="noConversion"/>
  </si>
  <si>
    <t>2.시설장직책수당(전입금)</t>
    <phoneticPr fontId="3" type="noConversion"/>
  </si>
  <si>
    <t>1.가계보조수당(보조금)</t>
    <phoneticPr fontId="3" type="noConversion"/>
  </si>
  <si>
    <t>1.원장급여(보조금)</t>
    <phoneticPr fontId="3" type="noConversion"/>
  </si>
  <si>
    <t>2.보육사급여(보조금)</t>
    <phoneticPr fontId="3" type="noConversion"/>
  </si>
  <si>
    <t>기관운영비</t>
    <phoneticPr fontId="3" type="noConversion"/>
  </si>
  <si>
    <t>1.퇴직연금관리수수료</t>
    <phoneticPr fontId="3" type="noConversion"/>
  </si>
  <si>
    <t>2.공인인증갱신수수료</t>
    <phoneticPr fontId="3" type="noConversion"/>
  </si>
  <si>
    <t>3.프린트대여비</t>
    <phoneticPr fontId="3" type="noConversion"/>
  </si>
  <si>
    <t>4.신용카드연회비</t>
    <phoneticPr fontId="3" type="noConversion"/>
  </si>
  <si>
    <t>5.정수기렌탈료</t>
    <phoneticPr fontId="3" type="noConversion"/>
  </si>
  <si>
    <t>6.사무용품,소모품구입비</t>
    <phoneticPr fontId="3" type="noConversion"/>
  </si>
  <si>
    <t>2.전기요금</t>
    <phoneticPr fontId="3" type="noConversion"/>
  </si>
  <si>
    <t>3.상하수도요금</t>
    <phoneticPr fontId="3" type="noConversion"/>
  </si>
  <si>
    <t>4.전화요금</t>
    <phoneticPr fontId="3" type="noConversion"/>
  </si>
  <si>
    <t>5.유선방송요금</t>
    <phoneticPr fontId="3" type="noConversion"/>
  </si>
  <si>
    <t>1.이미용비(보조금)</t>
    <phoneticPr fontId="3" type="noConversion"/>
  </si>
  <si>
    <t>2.목욕비(보조금)</t>
    <phoneticPr fontId="3" type="noConversion"/>
  </si>
  <si>
    <t>수용기관경비</t>
    <phoneticPr fontId="3" type="noConversion"/>
  </si>
  <si>
    <t>피복비</t>
    <phoneticPr fontId="3" type="noConversion"/>
  </si>
  <si>
    <t>의료비</t>
    <phoneticPr fontId="3" type="noConversion"/>
  </si>
  <si>
    <t>교육비</t>
    <phoneticPr fontId="3" type="noConversion"/>
  </si>
  <si>
    <t>수업료</t>
    <phoneticPr fontId="3" type="noConversion"/>
  </si>
  <si>
    <t>학용품비</t>
    <phoneticPr fontId="3" type="noConversion"/>
  </si>
  <si>
    <t>교통비</t>
    <phoneticPr fontId="3" type="noConversion"/>
  </si>
  <si>
    <t>급식비</t>
    <phoneticPr fontId="3" type="noConversion"/>
  </si>
  <si>
    <t>기타교육(용돈)</t>
    <phoneticPr fontId="3" type="noConversion"/>
  </si>
  <si>
    <t>=</t>
    <phoneticPr fontId="3" type="noConversion"/>
  </si>
  <si>
    <t>소계</t>
    <phoneticPr fontId="3" type="noConversion"/>
  </si>
  <si>
    <t>소계</t>
    <phoneticPr fontId="3" type="noConversion"/>
  </si>
  <si>
    <t>예비비</t>
    <phoneticPr fontId="3" type="noConversion"/>
  </si>
  <si>
    <t>보조금반환</t>
    <phoneticPr fontId="3" type="noConversion"/>
  </si>
  <si>
    <t>x</t>
    <phoneticPr fontId="3" type="noConversion"/>
  </si>
  <si>
    <t>=</t>
    <phoneticPr fontId="3" type="noConversion"/>
  </si>
  <si>
    <t>명</t>
    <phoneticPr fontId="3" type="noConversion"/>
  </si>
  <si>
    <t>월</t>
    <phoneticPr fontId="3" type="noConversion"/>
  </si>
  <si>
    <t>명</t>
    <phoneticPr fontId="3" type="noConversion"/>
  </si>
  <si>
    <t>/</t>
    <phoneticPr fontId="3" type="noConversion"/>
  </si>
  <si>
    <t>x</t>
    <phoneticPr fontId="3" type="noConversion"/>
  </si>
  <si>
    <t>회</t>
    <phoneticPr fontId="3" type="noConversion"/>
  </si>
  <si>
    <t>회</t>
    <phoneticPr fontId="3" type="noConversion"/>
  </si>
  <si>
    <t>대</t>
    <phoneticPr fontId="3" type="noConversion"/>
  </si>
  <si>
    <t>x</t>
    <phoneticPr fontId="3" type="noConversion"/>
  </si>
  <si>
    <t>1.예비비</t>
    <phoneticPr fontId="3" type="noConversion"/>
  </si>
  <si>
    <t>1.보조금반환</t>
    <phoneticPr fontId="3" type="noConversion"/>
  </si>
  <si>
    <t>1.차기사업이월금</t>
    <phoneticPr fontId="3" type="noConversion"/>
  </si>
  <si>
    <t>2.차기후원이월금</t>
    <phoneticPr fontId="3" type="noConversion"/>
  </si>
  <si>
    <t>1.회식비</t>
    <phoneticPr fontId="3" type="noConversion"/>
  </si>
  <si>
    <t>2.경조사비</t>
    <phoneticPr fontId="3" type="noConversion"/>
  </si>
  <si>
    <t>1.제수당</t>
    <phoneticPr fontId="3" type="noConversion"/>
  </si>
  <si>
    <t>1.퇴직적립금</t>
  </si>
  <si>
    <t>1.퇴직적립금</t>
    <phoneticPr fontId="3" type="noConversion"/>
  </si>
  <si>
    <t>3.장기요양</t>
    <phoneticPr fontId="3" type="noConversion"/>
  </si>
  <si>
    <t>4.고용보험</t>
    <phoneticPr fontId="3" type="noConversion"/>
  </si>
  <si>
    <t>5.산재보험</t>
    <phoneticPr fontId="3" type="noConversion"/>
  </si>
  <si>
    <t>1.일용잡금</t>
    <phoneticPr fontId="3" type="noConversion"/>
  </si>
  <si>
    <t>1.직원문화활동지원비</t>
    <phoneticPr fontId="3" type="noConversion"/>
  </si>
  <si>
    <t>1.원장</t>
    <phoneticPr fontId="3" type="noConversion"/>
  </si>
  <si>
    <t>2.보육사</t>
    <phoneticPr fontId="3" type="noConversion"/>
  </si>
  <si>
    <t>3.치료사</t>
    <phoneticPr fontId="3" type="noConversion"/>
  </si>
  <si>
    <t>회</t>
    <phoneticPr fontId="3" type="noConversion"/>
  </si>
  <si>
    <t>/</t>
    <phoneticPr fontId="3" type="noConversion"/>
  </si>
  <si>
    <t>월</t>
    <phoneticPr fontId="3" type="noConversion"/>
  </si>
  <si>
    <t>소계</t>
    <phoneticPr fontId="3" type="noConversion"/>
  </si>
  <si>
    <t>월</t>
    <phoneticPr fontId="3" type="noConversion"/>
  </si>
  <si>
    <t>=</t>
    <phoneticPr fontId="3" type="noConversion"/>
  </si>
  <si>
    <t>대</t>
  </si>
  <si>
    <t>1.레이9050보혐료</t>
    <phoneticPr fontId="3" type="noConversion"/>
  </si>
  <si>
    <t>2.자동차세</t>
    <phoneticPr fontId="3" type="noConversion"/>
  </si>
  <si>
    <t>3.신원보증보험료</t>
    <phoneticPr fontId="3" type="noConversion"/>
  </si>
  <si>
    <t>4.상해및실손보험료</t>
    <phoneticPr fontId="3" type="noConversion"/>
  </si>
  <si>
    <t>1.차량정비비</t>
  </si>
  <si>
    <t>2.자량유류비</t>
  </si>
  <si>
    <t>1.사무기기교체</t>
  </si>
  <si>
    <t>2.식탁및쇼파구입</t>
  </si>
  <si>
    <t>1.시설물수리</t>
  </si>
  <si>
    <t>1.안전교육진행및재료구입비</t>
  </si>
  <si>
    <t>1.공동체활동진행비</t>
  </si>
  <si>
    <t>2.방학특별프로그램</t>
  </si>
  <si>
    <t>1.이미용비(보조금)</t>
  </si>
  <si>
    <t>2.목욕비(보조금)</t>
  </si>
  <si>
    <t>1.생일잔치</t>
  </si>
  <si>
    <t>2.문화생활체험비</t>
  </si>
  <si>
    <t>3.문화생활체험비</t>
  </si>
  <si>
    <t>1.운영위원회</t>
  </si>
  <si>
    <t>2.직원교육비</t>
  </si>
  <si>
    <t>1.주부식및간식</t>
  </si>
  <si>
    <t>1.생필품구입</t>
  </si>
  <si>
    <t>2.생필품구입</t>
  </si>
  <si>
    <t>1.동절기이불교체</t>
  </si>
  <si>
    <t>개</t>
  </si>
  <si>
    <t>1.건강검진비</t>
  </si>
  <si>
    <t>2.진료 및 약대</t>
  </si>
  <si>
    <t>3.심리치료진행비</t>
  </si>
  <si>
    <t>1.교육학습지원비</t>
  </si>
  <si>
    <t>1.학용품구입비</t>
  </si>
  <si>
    <t>1.교통비</t>
  </si>
  <si>
    <t>1.급식비</t>
  </si>
  <si>
    <t>1.예비비</t>
  </si>
  <si>
    <t>1.보조금반환</t>
  </si>
  <si>
    <t>1.차기사업이월금</t>
  </si>
  <si>
    <t>2.차기후원이월금</t>
  </si>
  <si>
    <t>1.용돈</t>
    <phoneticPr fontId="3" type="noConversion"/>
  </si>
  <si>
    <t>이미용비</t>
    <phoneticPr fontId="3" type="noConversion"/>
  </si>
  <si>
    <t>차기후원이월금</t>
    <phoneticPr fontId="3" type="noConversion"/>
  </si>
  <si>
    <t>차기사업이월금</t>
    <phoneticPr fontId="3" type="noConversion"/>
  </si>
  <si>
    <t>x</t>
    <phoneticPr fontId="3" type="noConversion"/>
  </si>
  <si>
    <t>3.피복비</t>
    <phoneticPr fontId="3" type="noConversion"/>
  </si>
  <si>
    <t>2.피복지</t>
    <phoneticPr fontId="3" type="noConversion"/>
  </si>
  <si>
    <t>회</t>
    <phoneticPr fontId="3" type="noConversion"/>
  </si>
  <si>
    <t>2.피복비(공동모금회)</t>
    <phoneticPr fontId="3" type="noConversion"/>
  </si>
  <si>
    <t>1.기관운영비(보조금)</t>
    <phoneticPr fontId="3" type="noConversion"/>
  </si>
  <si>
    <t>1.회식비(보조금)</t>
    <phoneticPr fontId="3" type="noConversion"/>
  </si>
  <si>
    <t>2.직원경조사비(보조금)</t>
    <phoneticPr fontId="3" type="noConversion"/>
  </si>
  <si>
    <t>1.퇴직연금관리수수료(보조금)</t>
    <phoneticPr fontId="3" type="noConversion"/>
  </si>
  <si>
    <t>2.공인인증갱신수수료(보조금)</t>
    <phoneticPr fontId="3" type="noConversion"/>
  </si>
  <si>
    <t>3.프린트대여비(보조금)</t>
    <phoneticPr fontId="3" type="noConversion"/>
  </si>
  <si>
    <t>4.신용카드연회비(보조금)</t>
    <phoneticPr fontId="3" type="noConversion"/>
  </si>
  <si>
    <t>5.정수기렌탈료(보조금)</t>
    <phoneticPr fontId="3" type="noConversion"/>
  </si>
  <si>
    <t>6.사무용품,소모품구입비(보조금)</t>
    <phoneticPr fontId="3" type="noConversion"/>
  </si>
  <si>
    <t>1.도시가스요금(보조금)</t>
    <phoneticPr fontId="3" type="noConversion"/>
  </si>
  <si>
    <t>2.전기요금(보조금)</t>
    <phoneticPr fontId="3" type="noConversion"/>
  </si>
  <si>
    <t>3.상하수도요금(보조금)</t>
    <phoneticPr fontId="3" type="noConversion"/>
  </si>
  <si>
    <t>4.전화요금(보조금)</t>
    <phoneticPr fontId="3" type="noConversion"/>
  </si>
  <si>
    <t>5.유선방송요금(보조금)</t>
    <phoneticPr fontId="3" type="noConversion"/>
  </si>
  <si>
    <t>1.사무기기교체(보조금)</t>
    <phoneticPr fontId="3" type="noConversion"/>
  </si>
  <si>
    <t>2.식탁및쇼파구입(보조금)</t>
    <phoneticPr fontId="3" type="noConversion"/>
  </si>
  <si>
    <t>1.안전교육진행및재료구입비(보조금)</t>
    <phoneticPr fontId="3" type="noConversion"/>
  </si>
  <si>
    <t>1.공동체활동진행비(보조금)</t>
    <phoneticPr fontId="3" type="noConversion"/>
  </si>
  <si>
    <t>1.생일잔치(보조금)</t>
    <phoneticPr fontId="3" type="noConversion"/>
  </si>
  <si>
    <t>2.문화생활체험비(보조금)</t>
    <phoneticPr fontId="3" type="noConversion"/>
  </si>
  <si>
    <t>1.운영위원회(보조금)</t>
    <phoneticPr fontId="3" type="noConversion"/>
  </si>
  <si>
    <t>2.직원교육비(보조금)</t>
    <phoneticPr fontId="3" type="noConversion"/>
  </si>
  <si>
    <t>1.주부식및간식(보조금)</t>
    <phoneticPr fontId="3" type="noConversion"/>
  </si>
  <si>
    <t>1.건강검진비(보조금)</t>
    <phoneticPr fontId="3" type="noConversion"/>
  </si>
  <si>
    <t>2.진료 및 약대(보조금)</t>
    <phoneticPr fontId="3" type="noConversion"/>
  </si>
  <si>
    <t>1.학용품구입비(보조금)</t>
    <phoneticPr fontId="3" type="noConversion"/>
  </si>
  <si>
    <t>1.교통비(보조금)</t>
    <phoneticPr fontId="3" type="noConversion"/>
  </si>
  <si>
    <t>1.용돈(보조금)</t>
    <phoneticPr fontId="3" type="noConversion"/>
  </si>
  <si>
    <t>1.급식비(보조금)</t>
    <phoneticPr fontId="3" type="noConversion"/>
  </si>
  <si>
    <t>기타예금이자수입</t>
    <phoneticPr fontId="3" type="noConversion"/>
  </si>
  <si>
    <t>기타잡수입</t>
    <phoneticPr fontId="3" type="noConversion"/>
  </si>
  <si>
    <t>잡수입</t>
    <phoneticPr fontId="3" type="noConversion"/>
  </si>
  <si>
    <t>전년도사업이월금</t>
    <phoneticPr fontId="3" type="noConversion"/>
  </si>
  <si>
    <t>소계</t>
    <phoneticPr fontId="3" type="noConversion"/>
  </si>
  <si>
    <t>이월금</t>
    <phoneticPr fontId="3" type="noConversion"/>
  </si>
  <si>
    <t>사업전입금</t>
    <phoneticPr fontId="3" type="noConversion"/>
  </si>
  <si>
    <t>명</t>
    <phoneticPr fontId="3" type="noConversion"/>
  </si>
  <si>
    <t>=</t>
    <phoneticPr fontId="3" type="noConversion"/>
  </si>
  <si>
    <t>4.직책수당</t>
    <phoneticPr fontId="3" type="noConversion"/>
  </si>
  <si>
    <t>3.명절수당</t>
    <phoneticPr fontId="3" type="noConversion"/>
  </si>
  <si>
    <t>운영전입금</t>
    <phoneticPr fontId="3" type="noConversion"/>
  </si>
  <si>
    <t>전입금</t>
    <phoneticPr fontId="3" type="noConversion"/>
  </si>
  <si>
    <t>비지정후원금</t>
    <phoneticPr fontId="3" type="noConversion"/>
  </si>
  <si>
    <t>지정후원금</t>
    <phoneticPr fontId="3" type="noConversion"/>
  </si>
  <si>
    <t>후원금수입</t>
    <phoneticPr fontId="3" type="noConversion"/>
  </si>
  <si>
    <t>기타보조금</t>
    <phoneticPr fontId="3" type="noConversion"/>
  </si>
  <si>
    <t>경상보조금</t>
    <phoneticPr fontId="3" type="noConversion"/>
  </si>
  <si>
    <t>보조금수입</t>
    <phoneticPr fontId="3" type="noConversion"/>
  </si>
  <si>
    <t>결산금액</t>
    <phoneticPr fontId="3" type="noConversion"/>
  </si>
  <si>
    <t>목</t>
    <phoneticPr fontId="3" type="noConversion"/>
  </si>
  <si>
    <t>2016년도</t>
    <phoneticPr fontId="3" type="noConversion"/>
  </si>
  <si>
    <t>2015년</t>
    <phoneticPr fontId="3" type="noConversion"/>
  </si>
  <si>
    <t>합 계</t>
    <phoneticPr fontId="3" type="noConversion"/>
  </si>
  <si>
    <t>추경예산(b)</t>
    <phoneticPr fontId="3" type="noConversion"/>
  </si>
  <si>
    <t>15년대비</t>
    <phoneticPr fontId="3" type="noConversion"/>
  </si>
  <si>
    <t>세목</t>
    <phoneticPr fontId="3" type="noConversion"/>
  </si>
  <si>
    <t>항</t>
    <phoneticPr fontId="3" type="noConversion"/>
  </si>
  <si>
    <t>관</t>
    <phoneticPr fontId="3" type="noConversion"/>
  </si>
  <si>
    <t>(단위: 원)</t>
    <phoneticPr fontId="3" type="noConversion"/>
  </si>
  <si>
    <t>출력시 셀감춤</t>
    <phoneticPr fontId="3" type="noConversion"/>
  </si>
  <si>
    <t>(단위: 천원)</t>
    <phoneticPr fontId="3" type="noConversion"/>
  </si>
  <si>
    <t>◎ 2016년 추가경정예산 세입명세서</t>
    <phoneticPr fontId="3" type="noConversion"/>
  </si>
  <si>
    <t>후원금</t>
    <phoneticPr fontId="3" type="noConversion"/>
  </si>
  <si>
    <t>전년도후원이월금</t>
    <phoneticPr fontId="3" type="noConversion"/>
  </si>
  <si>
    <t>1.인건비</t>
    <phoneticPr fontId="3" type="noConversion"/>
  </si>
  <si>
    <t>2.가계보조수당(시보조)</t>
    <phoneticPr fontId="3" type="noConversion"/>
  </si>
  <si>
    <t>3.운영비</t>
    <phoneticPr fontId="3" type="noConversion"/>
  </si>
  <si>
    <t>4.사업비</t>
    <phoneticPr fontId="3" type="noConversion"/>
  </si>
  <si>
    <t>1.수급비</t>
  </si>
  <si>
    <t>1.수급비</t>
    <phoneticPr fontId="3" type="noConversion"/>
  </si>
  <si>
    <t>x</t>
    <phoneticPr fontId="3" type="noConversion"/>
  </si>
  <si>
    <t>2.공동모금회지원</t>
  </si>
  <si>
    <t>2.공동모금회지원</t>
    <phoneticPr fontId="3" type="noConversion"/>
  </si>
  <si>
    <t>1.지정후원금</t>
    <phoneticPr fontId="3" type="noConversion"/>
  </si>
  <si>
    <t>2.사회보험부담금</t>
  </si>
  <si>
    <t>3.명절수당</t>
  </si>
  <si>
    <t>4.직책수당</t>
  </si>
  <si>
    <t>5.직원문화활동</t>
  </si>
  <si>
    <t>1.퇴직적립금</t>
    <phoneticPr fontId="3" type="noConversion"/>
  </si>
  <si>
    <t>2.사회보험부담금</t>
    <phoneticPr fontId="3" type="noConversion"/>
  </si>
  <si>
    <t>5.직원문화활동</t>
    <phoneticPr fontId="3" type="noConversion"/>
  </si>
  <si>
    <t>6.급여부족분</t>
  </si>
  <si>
    <t>6.급여부족분</t>
    <phoneticPr fontId="3" type="noConversion"/>
  </si>
  <si>
    <t>1.전년도사업이월금</t>
  </si>
  <si>
    <t>1.전년도사업이월금</t>
    <phoneticPr fontId="3" type="noConversion"/>
  </si>
  <si>
    <t>2.전년도후원이월금</t>
  </si>
  <si>
    <t>2.전년도후원이월금</t>
    <phoneticPr fontId="3" type="noConversion"/>
  </si>
  <si>
    <t>1.포인트잡수입</t>
  </si>
  <si>
    <t>1.포인트잡수입</t>
    <phoneticPr fontId="3" type="noConversion"/>
  </si>
  <si>
    <t>2.예금이자수입</t>
  </si>
  <si>
    <t>2.예금이자수입</t>
    <phoneticPr fontId="3" type="noConversion"/>
  </si>
  <si>
    <t>1.웰스파고은행</t>
  </si>
  <si>
    <t>1.비지정후원금</t>
  </si>
  <si>
    <t>1.비지정후원금</t>
    <phoneticPr fontId="3" type="noConversion"/>
  </si>
  <si>
    <t>1.대체인력일비지급(후원이월금)</t>
    <phoneticPr fontId="3" type="noConversion"/>
  </si>
  <si>
    <t>울산신나는아동쉼터</t>
    <phoneticPr fontId="3" type="noConversion"/>
  </si>
  <si>
    <t>경상보조금</t>
    <phoneticPr fontId="3" type="noConversion"/>
  </si>
  <si>
    <t>기타보조금</t>
    <phoneticPr fontId="3" type="noConversion"/>
  </si>
  <si>
    <t>운영전입금</t>
    <phoneticPr fontId="3" type="noConversion"/>
  </si>
  <si>
    <t>사업전입금</t>
    <phoneticPr fontId="3" type="noConversion"/>
  </si>
  <si>
    <t>지정후원금</t>
    <phoneticPr fontId="3" type="noConversion"/>
  </si>
  <si>
    <t>비지정후원금</t>
    <phoneticPr fontId="3" type="noConversion"/>
  </si>
  <si>
    <t>전년도후원이월금</t>
    <phoneticPr fontId="3" type="noConversion"/>
  </si>
  <si>
    <t>기타잡수입</t>
    <phoneticPr fontId="3" type="noConversion"/>
  </si>
  <si>
    <t>기타예금이자</t>
    <phoneticPr fontId="3" type="noConversion"/>
  </si>
  <si>
    <t>자산취득비</t>
    <phoneticPr fontId="3" type="noConversion"/>
  </si>
  <si>
    <t>시설장비유지비</t>
    <phoneticPr fontId="3" type="noConversion"/>
  </si>
  <si>
    <t>사업비</t>
    <phoneticPr fontId="3" type="noConversion"/>
  </si>
  <si>
    <t>운영비</t>
    <phoneticPr fontId="3" type="noConversion"/>
  </si>
  <si>
    <t>교육비</t>
    <phoneticPr fontId="3" type="noConversion"/>
  </si>
  <si>
    <t>보조금반환</t>
    <phoneticPr fontId="3" type="noConversion"/>
  </si>
  <si>
    <t>잡지출</t>
    <phoneticPr fontId="3" type="noConversion"/>
  </si>
  <si>
    <t>예비비</t>
    <phoneticPr fontId="3" type="noConversion"/>
  </si>
  <si>
    <t>차기사업이월금</t>
    <phoneticPr fontId="3" type="noConversion"/>
  </si>
  <si>
    <t>2.방학특별프로그램(수급이월금)</t>
    <phoneticPr fontId="3" type="noConversion"/>
  </si>
  <si>
    <t>2.차량유류비(후원이월금)</t>
    <phoneticPr fontId="3" type="noConversion"/>
  </si>
  <si>
    <t>1.차량정비비(후원이월금)</t>
    <phoneticPr fontId="3" type="noConversion"/>
  </si>
  <si>
    <t>3.문화생활체험비(수급이월금)</t>
    <phoneticPr fontId="3" type="noConversion"/>
  </si>
  <si>
    <t>2016 1차 추경산출내역</t>
    <phoneticPr fontId="3" type="noConversion"/>
  </si>
  <si>
    <t>2016 1차 추경산출내역</t>
    <phoneticPr fontId="3" type="noConversion"/>
  </si>
  <si>
    <t>2016현예산산출내역(참고용)_출력시 숨김</t>
    <phoneticPr fontId="3" type="noConversion"/>
  </si>
  <si>
    <t>2016현예산산출내역(참고용)_출력시 숨김</t>
    <phoneticPr fontId="3" type="noConversion"/>
  </si>
  <si>
    <t>1.외근,출장교통비(보조금)</t>
    <phoneticPr fontId="3" type="noConversion"/>
  </si>
  <si>
    <t>1.레이9050보혐료(보조금)</t>
    <phoneticPr fontId="3" type="noConversion"/>
  </si>
  <si>
    <t>2.자동차세(보조금)</t>
    <phoneticPr fontId="3" type="noConversion"/>
  </si>
  <si>
    <t>3.신원보증보험료(보조금)</t>
    <phoneticPr fontId="3" type="noConversion"/>
  </si>
  <si>
    <t>4.상해및실손보험료(보조금)</t>
    <phoneticPr fontId="3" type="noConversion"/>
  </si>
  <si>
    <t>1.시설물수리(보조금)</t>
    <phoneticPr fontId="3" type="noConversion"/>
  </si>
  <si>
    <t>1.세탁및피복비(보조금)</t>
    <phoneticPr fontId="3" type="noConversion"/>
  </si>
  <si>
    <t>1.생필품구입(보조금)</t>
    <phoneticPr fontId="3" type="noConversion"/>
  </si>
  <si>
    <t>3.치료사급여
(보조금 19,137,000)
(전입금 1,047,000)</t>
    <phoneticPr fontId="3" type="noConversion"/>
  </si>
  <si>
    <t>2.생필품구입
(수급비 1,000,000)
(수급이월금 1,145,000)</t>
    <phoneticPr fontId="3" type="noConversion"/>
  </si>
  <si>
    <t>3.피복비
(수급비 1,000,000)
(수급이월금 1,000,000)</t>
    <phoneticPr fontId="3" type="noConversion"/>
  </si>
  <si>
    <t>1.교육학습지원비
(보조금 4,170,000)
(후원이월금 1,480,000)</t>
    <phoneticPr fontId="3" type="noConversion"/>
  </si>
  <si>
    <t>3.심리치료진행비(후원금)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</si>
</sst>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_-* #,##0.000_-;\-* #,##0.000_-;_-* &quot;-&quot;_-;_-@_-"/>
    <numFmt numFmtId="178" formatCode="0_);[Red]\(0\)"/>
    <numFmt numFmtId="179" formatCode="_-* #,##0.00000_-;\-* #,##0.00000_-;_-* &quot;-&quot;_-;_-@_-"/>
    <numFmt numFmtId="180" formatCode="_(* #,##0_);_(* \(#,##0\);_(* &quot;-&quot;_);_(@_)"/>
    <numFmt numFmtId="181" formatCode="0.0%"/>
    <numFmt numFmtId="182" formatCode="#,##0,,"/>
    <numFmt numFmtId="183" formatCode="_(* #,##0.00_);_(* \(#,##0.00\);_(* &quot;-&quot;??_);_(@_)"/>
  </numFmts>
  <fonts count="8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b/>
      <sz val="16"/>
      <name val="나눔고딕"/>
      <family val="3"/>
      <charset val="129"/>
    </font>
    <font>
      <sz val="9"/>
      <name val="나눔고딕"/>
      <family val="3"/>
      <charset val="129"/>
    </font>
    <font>
      <b/>
      <sz val="9"/>
      <name val="나눔고딕"/>
      <family val="3"/>
      <charset val="129"/>
    </font>
    <font>
      <b/>
      <sz val="8"/>
      <name val="나눔고딕"/>
      <family val="3"/>
      <charset val="129"/>
    </font>
    <font>
      <sz val="8"/>
      <name val="나눔고딕"/>
      <family val="3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b/>
      <sz val="10"/>
      <name val="나눔고딕"/>
      <family val="3"/>
      <charset val="129"/>
    </font>
    <font>
      <b/>
      <sz val="11"/>
      <name val="나눔고딕"/>
      <family val="3"/>
      <charset val="129"/>
    </font>
    <font>
      <sz val="11"/>
      <color indexed="8"/>
      <name val="나눔고딕"/>
      <family val="3"/>
      <charset val="129"/>
    </font>
    <font>
      <sz val="12"/>
      <name val="나눔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color rgb="FFFF0000"/>
      <name val="나눔고딕"/>
      <family val="3"/>
      <charset val="129"/>
    </font>
    <font>
      <sz val="8"/>
      <color theme="0" tint="-0.34998626667073579"/>
      <name val="나눔고딕"/>
      <family val="3"/>
      <charset val="129"/>
    </font>
    <font>
      <sz val="10"/>
      <color rgb="FFFF0000"/>
      <name val="나눔고딕"/>
      <family val="3"/>
      <charset val="129"/>
    </font>
    <font>
      <sz val="14"/>
      <name val="나눔고딕"/>
      <family val="3"/>
      <charset val="129"/>
    </font>
    <font>
      <b/>
      <sz val="14"/>
      <name val="나눔고딕"/>
      <family val="3"/>
      <charset val="129"/>
    </font>
    <font>
      <sz val="10"/>
      <color theme="0" tint="-0.499984740745262"/>
      <name val="나눔고딕"/>
      <family val="3"/>
      <charset val="129"/>
    </font>
    <font>
      <sz val="14"/>
      <color theme="0" tint="-0.499984740745262"/>
      <name val="나눔고딕"/>
      <family val="3"/>
      <charset val="129"/>
    </font>
    <font>
      <sz val="11"/>
      <color theme="0" tint="-0.499984740745262"/>
      <name val="나눔고딕"/>
      <family val="3"/>
      <charset val="129"/>
    </font>
    <font>
      <sz val="7"/>
      <color rgb="FFFF0000"/>
      <name val="나눔고딕"/>
      <family val="3"/>
      <charset val="129"/>
    </font>
    <font>
      <sz val="14"/>
      <color rgb="FFFF0000"/>
      <name val="나눔고딕"/>
      <family val="3"/>
      <charset val="129"/>
    </font>
    <font>
      <sz val="11"/>
      <color rgb="FFFF0000"/>
      <name val="나눔고딕"/>
      <family val="3"/>
      <charset val="129"/>
    </font>
    <font>
      <b/>
      <sz val="10"/>
      <color rgb="FFFF0000"/>
      <name val="나눔고딕"/>
      <family val="3"/>
      <charset val="129"/>
    </font>
    <font>
      <b/>
      <sz val="14"/>
      <color rgb="FFFF0000"/>
      <name val="나눔고딕"/>
      <family val="3"/>
      <charset val="129"/>
    </font>
    <font>
      <b/>
      <sz val="11"/>
      <color rgb="FFFF0000"/>
      <name val="나눔고딕"/>
      <family val="3"/>
      <charset val="129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i/>
      <sz val="11"/>
      <color indexed="23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8"/>
      <name val="Calibri"/>
      <family val="2"/>
    </font>
    <font>
      <sz val="11"/>
      <color indexed="62"/>
      <name val="Calibri"/>
      <family val="2"/>
    </font>
    <font>
      <b/>
      <sz val="18"/>
      <color indexed="56"/>
      <name val="Cambria"/>
      <family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sz val="11"/>
      <color theme="1"/>
      <name val="맑은 고딕"/>
      <family val="3"/>
      <scheme val="minor"/>
    </font>
    <font>
      <sz val="11"/>
      <color theme="1"/>
      <name val="나눔고딕"/>
      <family val="3"/>
      <charset val="129"/>
    </font>
    <font>
      <u/>
      <sz val="11"/>
      <color theme="10"/>
      <name val="나눔고딕"/>
      <family val="3"/>
      <charset val="129"/>
    </font>
    <font>
      <sz val="9"/>
      <color theme="3" tint="0.39997558519241921"/>
      <name val="나눔고딕"/>
      <family val="3"/>
      <charset val="129"/>
    </font>
    <font>
      <sz val="9"/>
      <color theme="0" tint="-0.499984740745262"/>
      <name val="나눔고딕"/>
      <family val="3"/>
      <charset val="129"/>
    </font>
    <font>
      <sz val="8"/>
      <color theme="0" tint="-0.499984740745262"/>
      <name val="나눔고딕"/>
      <family val="3"/>
      <charset val="129"/>
    </font>
    <font>
      <b/>
      <sz val="9"/>
      <color theme="0" tint="-0.499984740745262"/>
      <name val="나눔고딕"/>
      <family val="3"/>
      <charset val="129"/>
    </font>
    <font>
      <sz val="10"/>
      <color theme="0" tint="-0.34998626667073579"/>
      <name val="나눔고딕"/>
      <family val="3"/>
      <charset val="129"/>
    </font>
    <font>
      <sz val="9"/>
      <color theme="0" tint="-0.34998626667073579"/>
      <name val="나눔고딕"/>
      <family val="3"/>
      <charset val="129"/>
    </font>
    <font>
      <b/>
      <sz val="11"/>
      <color theme="0" tint="-0.34998626667073579"/>
      <name val="나눔고딕"/>
      <family val="3"/>
      <charset val="129"/>
    </font>
    <font>
      <sz val="11"/>
      <color theme="0" tint="-0.34998626667073579"/>
      <name val="나눔고딕"/>
      <family val="3"/>
      <charset val="129"/>
    </font>
    <font>
      <sz val="8"/>
      <color theme="0"/>
      <name val="나눔고딕"/>
      <family val="3"/>
      <charset val="129"/>
    </font>
    <font>
      <sz val="9"/>
      <color theme="1" tint="4.9989318521683403E-2"/>
      <name val="나눔고딕"/>
      <family val="3"/>
      <charset val="129"/>
    </font>
    <font>
      <b/>
      <sz val="11"/>
      <color theme="1" tint="4.9989318521683403E-2"/>
      <name val="나눔고딕"/>
      <family val="3"/>
      <charset val="129"/>
    </font>
    <font>
      <sz val="11"/>
      <color theme="1" tint="4.9989318521683403E-2"/>
      <name val="나눔고딕"/>
      <family val="3"/>
      <charset val="129"/>
    </font>
    <font>
      <sz val="9"/>
      <color theme="1"/>
      <name val="나눔고딕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00"/>
        <bgColor indexed="64"/>
      </patternFill>
    </fill>
  </fills>
  <borders count="21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hair">
        <color indexed="8"/>
      </right>
      <top style="thin">
        <color indexed="8"/>
      </top>
      <bottom/>
      <diagonal/>
    </border>
    <border>
      <left style="medium">
        <color indexed="8"/>
      </left>
      <right style="hair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hair">
        <color indexed="8"/>
      </right>
      <top style="thin">
        <color indexed="8"/>
      </top>
      <bottom style="medium">
        <color indexed="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medium">
        <color indexed="8"/>
      </right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medium">
        <color indexed="8"/>
      </top>
      <bottom style="thin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 style="thin">
        <color indexed="8"/>
      </top>
      <bottom/>
      <diagonal/>
    </border>
    <border>
      <left style="hair">
        <color indexed="8"/>
      </left>
      <right/>
      <top style="medium">
        <color indexed="8"/>
      </top>
      <bottom style="thin">
        <color indexed="8"/>
      </bottom>
      <diagonal/>
    </border>
    <border>
      <left style="hair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/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hair">
        <color indexed="8"/>
      </right>
      <top/>
      <bottom style="medium">
        <color indexed="8"/>
      </bottom>
      <diagonal/>
    </border>
    <border>
      <left style="hair">
        <color indexed="8"/>
      </left>
      <right/>
      <top/>
      <bottom style="medium">
        <color indexed="8"/>
      </bottom>
      <diagonal/>
    </border>
    <border>
      <left style="hair">
        <color indexed="8"/>
      </left>
      <right style="hair">
        <color indexed="8"/>
      </right>
      <top/>
      <bottom style="medium">
        <color indexed="8"/>
      </bottom>
      <diagonal/>
    </border>
    <border>
      <left style="hair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theme="3" tint="0.39988402966399123"/>
      </left>
      <right style="thin">
        <color theme="3" tint="0.39988402966399123"/>
      </right>
      <top style="thin">
        <color indexed="64"/>
      </top>
      <bottom style="thin">
        <color indexed="64"/>
      </bottom>
      <diagonal/>
    </border>
    <border>
      <left style="thin">
        <color theme="3" tint="0.39988402966399123"/>
      </left>
      <right style="thin">
        <color theme="3" tint="0.39988402966399123"/>
      </right>
      <top/>
      <bottom style="thin">
        <color indexed="64"/>
      </bottom>
      <diagonal/>
    </border>
    <border>
      <left style="thin">
        <color theme="3" tint="0.39988402966399123"/>
      </left>
      <right style="thin">
        <color theme="3" tint="0.39988402966399123"/>
      </right>
      <top style="thin">
        <color indexed="64"/>
      </top>
      <bottom/>
      <diagonal/>
    </border>
    <border>
      <left style="thin">
        <color theme="3" tint="0.39988402966399123"/>
      </left>
      <right style="thin">
        <color theme="3" tint="0.39988402966399123"/>
      </right>
      <top style="thin">
        <color indexed="64"/>
      </top>
      <bottom style="hair">
        <color indexed="64"/>
      </bottom>
      <diagonal/>
    </border>
    <border>
      <left style="thin">
        <color theme="3" tint="0.39988402966399123"/>
      </left>
      <right style="thin">
        <color theme="3" tint="0.39988402966399123"/>
      </right>
      <top/>
      <bottom/>
      <diagonal/>
    </border>
    <border>
      <left style="thin">
        <color theme="3" tint="0.39988402966399123"/>
      </left>
      <right style="thin">
        <color theme="3" tint="0.39988402966399123"/>
      </right>
      <top style="hair">
        <color indexed="64"/>
      </top>
      <bottom style="hair">
        <color indexed="64"/>
      </bottom>
      <diagonal/>
    </border>
    <border>
      <left style="thin">
        <color theme="3" tint="0.39988402966399123"/>
      </left>
      <right style="thin">
        <color theme="3" tint="0.39988402966399123"/>
      </right>
      <top style="hair">
        <color indexed="64"/>
      </top>
      <bottom/>
      <diagonal/>
    </border>
    <border>
      <left style="thin">
        <color theme="3" tint="0.39988402966399123"/>
      </left>
      <right style="thin">
        <color theme="3" tint="0.39988402966399123"/>
      </right>
      <top style="hair">
        <color indexed="64"/>
      </top>
      <bottom style="thin">
        <color indexed="64"/>
      </bottom>
      <diagonal/>
    </border>
    <border>
      <left style="thin">
        <color theme="3" tint="0.39988402966399123"/>
      </left>
      <right style="thin">
        <color theme="3" tint="0.39988402966399123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 style="medium">
        <color theme="2" tint="-0.499984740745262"/>
      </top>
      <bottom style="thin">
        <color indexed="64"/>
      </bottom>
      <diagonal/>
    </border>
    <border>
      <left style="medium">
        <color theme="2" tint="-0.499984740745262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theme="2" tint="-0.499984740745262"/>
      </right>
      <top style="thin">
        <color indexed="64"/>
      </top>
      <bottom style="thin">
        <color indexed="64"/>
      </bottom>
      <diagonal/>
    </border>
    <border>
      <left style="medium">
        <color theme="2" tint="-0.499984740745262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medium">
        <color theme="2" tint="-0.499984740745262"/>
      </right>
      <top style="thin">
        <color indexed="64"/>
      </top>
      <bottom/>
      <diagonal/>
    </border>
    <border>
      <left style="medium">
        <color theme="2" tint="-0.499984740745262"/>
      </left>
      <right style="thin">
        <color auto="1"/>
      </right>
      <top/>
      <bottom/>
      <diagonal/>
    </border>
    <border>
      <left style="thin">
        <color auto="1"/>
      </left>
      <right style="medium">
        <color theme="2" tint="-0.499984740745262"/>
      </right>
      <top/>
      <bottom/>
      <diagonal/>
    </border>
    <border>
      <left style="medium">
        <color theme="2" tint="-0.499984740745262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medium">
        <color theme="2" tint="-0.499984740745262"/>
      </right>
      <top/>
      <bottom style="thin">
        <color indexed="64"/>
      </bottom>
      <diagonal/>
    </border>
    <border>
      <left style="medium">
        <color theme="2" tint="-0.499984740745262"/>
      </left>
      <right style="thin">
        <color theme="3" tint="0.39988402966399123"/>
      </right>
      <top style="medium">
        <color theme="2" tint="-0.499984740745262"/>
      </top>
      <bottom/>
      <diagonal/>
    </border>
    <border>
      <left style="thin">
        <color theme="3" tint="0.39988402966399123"/>
      </left>
      <right style="thin">
        <color theme="3" tint="0.39988402966399123"/>
      </right>
      <top style="medium">
        <color theme="2" tint="-0.499984740745262"/>
      </top>
      <bottom style="thin">
        <color indexed="64"/>
      </bottom>
      <diagonal/>
    </border>
    <border>
      <left style="thin">
        <color theme="3" tint="0.39988402966399123"/>
      </left>
      <right style="thin">
        <color theme="3" tint="0.39988402966399123"/>
      </right>
      <top style="medium">
        <color theme="2" tint="-0.499984740745262"/>
      </top>
      <bottom/>
      <diagonal/>
    </border>
    <border>
      <left style="thin">
        <color theme="3" tint="0.39988402966399123"/>
      </left>
      <right style="medium">
        <color theme="2" tint="-0.499984740745262"/>
      </right>
      <top style="medium">
        <color theme="2" tint="-0.499984740745262"/>
      </top>
      <bottom/>
      <diagonal/>
    </border>
    <border>
      <left style="medium">
        <color theme="2" tint="-0.499984740745262"/>
      </left>
      <right style="thin">
        <color theme="3" tint="0.39988402966399123"/>
      </right>
      <top/>
      <bottom style="thin">
        <color indexed="64"/>
      </bottom>
      <diagonal/>
    </border>
    <border>
      <left style="thin">
        <color theme="3" tint="0.39988402966399123"/>
      </left>
      <right style="medium">
        <color theme="2" tint="-0.499984740745262"/>
      </right>
      <top/>
      <bottom style="thin">
        <color indexed="64"/>
      </bottom>
      <diagonal/>
    </border>
    <border>
      <left style="medium">
        <color theme="2" tint="-0.499984740745262"/>
      </left>
      <right style="thin">
        <color theme="3" tint="0.39988402966399123"/>
      </right>
      <top style="thin">
        <color indexed="64"/>
      </top>
      <bottom style="thin">
        <color indexed="64"/>
      </bottom>
      <diagonal/>
    </border>
    <border>
      <left style="thin">
        <color theme="3" tint="0.39988402966399123"/>
      </left>
      <right style="medium">
        <color theme="2" tint="-0.499984740745262"/>
      </right>
      <top style="thin">
        <color indexed="64"/>
      </top>
      <bottom style="thin">
        <color indexed="64"/>
      </bottom>
      <diagonal/>
    </border>
    <border>
      <left style="medium">
        <color theme="2" tint="-0.499984740745262"/>
      </left>
      <right style="thin">
        <color theme="3" tint="0.39988402966399123"/>
      </right>
      <top style="thin">
        <color indexed="64"/>
      </top>
      <bottom/>
      <diagonal/>
    </border>
    <border>
      <left style="thin">
        <color theme="3" tint="0.39988402966399123"/>
      </left>
      <right style="medium">
        <color theme="2" tint="-0.499984740745262"/>
      </right>
      <top style="thin">
        <color indexed="64"/>
      </top>
      <bottom style="hair">
        <color indexed="64"/>
      </bottom>
      <diagonal/>
    </border>
    <border>
      <left style="medium">
        <color theme="2" tint="-0.499984740745262"/>
      </left>
      <right style="thin">
        <color theme="3" tint="0.39988402966399123"/>
      </right>
      <top/>
      <bottom/>
      <diagonal/>
    </border>
    <border>
      <left style="thin">
        <color theme="3" tint="0.39988402966399123"/>
      </left>
      <right style="medium">
        <color theme="2" tint="-0.499984740745262"/>
      </right>
      <top style="hair">
        <color indexed="64"/>
      </top>
      <bottom style="hair">
        <color indexed="64"/>
      </bottom>
      <diagonal/>
    </border>
    <border>
      <left style="thin">
        <color theme="3" tint="0.39988402966399123"/>
      </left>
      <right style="medium">
        <color theme="2" tint="-0.499984740745262"/>
      </right>
      <top style="hair">
        <color indexed="64"/>
      </top>
      <bottom/>
      <diagonal/>
    </border>
    <border>
      <left style="thin">
        <color theme="3" tint="0.39988402966399123"/>
      </left>
      <right style="medium">
        <color theme="2" tint="-0.499984740745262"/>
      </right>
      <top style="hair">
        <color indexed="64"/>
      </top>
      <bottom style="thin">
        <color indexed="64"/>
      </bottom>
      <diagonal/>
    </border>
    <border>
      <left style="thin">
        <color theme="3" tint="0.39988402966399123"/>
      </left>
      <right style="medium">
        <color theme="2" tint="-0.499984740745262"/>
      </right>
      <top/>
      <bottom/>
      <diagonal/>
    </border>
    <border>
      <left style="thin">
        <color theme="3" tint="0.39988402966399123"/>
      </left>
      <right style="medium">
        <color theme="2" tint="-0.499984740745262"/>
      </right>
      <top style="thin">
        <color indexed="64"/>
      </top>
      <bottom/>
      <diagonal/>
    </border>
    <border>
      <left style="thin">
        <color theme="3" tint="0.39988402966399123"/>
      </left>
      <right style="medium">
        <color theme="2" tint="-0.499984740745262"/>
      </right>
      <top/>
      <bottom style="hair">
        <color indexed="64"/>
      </bottom>
      <diagonal/>
    </border>
    <border>
      <left style="medium">
        <color theme="2" tint="-0.499984740745262"/>
      </left>
      <right style="thin">
        <color theme="3" tint="0.39988402966399123"/>
      </right>
      <top style="thin">
        <color indexed="64"/>
      </top>
      <bottom style="medium">
        <color theme="2" tint="-0.499984740745262"/>
      </bottom>
      <diagonal/>
    </border>
    <border>
      <left style="thin">
        <color theme="3" tint="0.39988402966399123"/>
      </left>
      <right style="thin">
        <color theme="3" tint="0.39988402966399123"/>
      </right>
      <top style="thin">
        <color indexed="64"/>
      </top>
      <bottom style="medium">
        <color theme="2" tint="-0.499984740745262"/>
      </bottom>
      <diagonal/>
    </border>
    <border>
      <left style="thin">
        <color theme="3" tint="0.39988402966399123"/>
      </left>
      <right style="medium">
        <color theme="2" tint="-0.499984740745262"/>
      </right>
      <top style="thin">
        <color indexed="64"/>
      </top>
      <bottom style="medium">
        <color theme="2" tint="-0.499984740745262"/>
      </bottom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/>
      <diagonal/>
    </border>
    <border>
      <left style="medium">
        <color rgb="FFFF0000"/>
      </left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/>
      <right/>
      <top/>
      <bottom style="medium">
        <color theme="2" tint="-0.4999847407452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/>
      <diagonal/>
    </border>
    <border>
      <left style="thin">
        <color indexed="64"/>
      </left>
      <right style="medium">
        <color rgb="FFFF0000"/>
      </right>
      <top/>
      <bottom/>
      <diagonal/>
    </border>
    <border>
      <left style="thin">
        <color indexed="64"/>
      </left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/>
      <diagonal/>
    </border>
    <border>
      <left style="medium">
        <color rgb="FFFF0000"/>
      </left>
      <right style="thin">
        <color indexed="64"/>
      </right>
      <top/>
      <bottom/>
      <diagonal/>
    </border>
    <border>
      <left style="medium">
        <color rgb="FFFF0000"/>
      </left>
      <right style="thin">
        <color indexed="64"/>
      </right>
      <top/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2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theme="3" tint="0.39988402966399123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3" tint="0.39988402966399123"/>
      </right>
      <top style="thin">
        <color indexed="64"/>
      </top>
      <bottom style="thin">
        <color indexed="64"/>
      </bottom>
      <diagonal/>
    </border>
    <border>
      <left style="medium">
        <color theme="2" tint="-0.499984740745262"/>
      </left>
      <right/>
      <top style="thin">
        <color indexed="64"/>
      </top>
      <bottom style="hair">
        <color indexed="64"/>
      </bottom>
      <diagonal/>
    </border>
    <border>
      <left style="medium">
        <color theme="2" tint="-0.499984740745262"/>
      </left>
      <right/>
      <top style="hair">
        <color indexed="64"/>
      </top>
      <bottom style="thin">
        <color indexed="64"/>
      </bottom>
      <diagonal/>
    </border>
    <border>
      <left style="medium">
        <color theme="2" tint="-0.499984740745262"/>
      </left>
      <right/>
      <top style="hair">
        <color indexed="64"/>
      </top>
      <bottom style="hair">
        <color indexed="64"/>
      </bottom>
      <diagonal/>
    </border>
    <border>
      <left style="medium">
        <color theme="2" tint="-0.499984740745262"/>
      </left>
      <right/>
      <top/>
      <bottom style="hair">
        <color indexed="64"/>
      </bottom>
      <diagonal/>
    </border>
    <border>
      <left style="medium">
        <color theme="2" tint="-0.499984740745262"/>
      </left>
      <right style="thin">
        <color auto="1"/>
      </right>
      <top style="medium">
        <color theme="2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2" tint="-0.499984740745262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theme="2" tint="-0.499984740745262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theme="2" tint="-0.499984740745262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rgb="FFFF0000"/>
      </left>
      <right style="medium">
        <color rgb="FFFF0000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33"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/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/>
    <xf numFmtId="0" fontId="23" fillId="0" borderId="0"/>
    <xf numFmtId="0" fontId="35" fillId="0" borderId="0">
      <alignment vertical="center"/>
    </xf>
    <xf numFmtId="0" fontId="2" fillId="0" borderId="0"/>
    <xf numFmtId="0" fontId="23" fillId="0" borderId="0"/>
    <xf numFmtId="0" fontId="2" fillId="0" borderId="0">
      <alignment vertical="center"/>
    </xf>
    <xf numFmtId="0" fontId="6" fillId="0" borderId="0">
      <alignment vertical="center"/>
    </xf>
    <xf numFmtId="0" fontId="23" fillId="0" borderId="0"/>
    <xf numFmtId="0" fontId="35" fillId="0" borderId="0">
      <alignment vertical="center"/>
    </xf>
    <xf numFmtId="42" fontId="2" fillId="0" borderId="0" applyFont="0" applyFill="0" applyBorder="0" applyAlignment="0" applyProtection="0"/>
    <xf numFmtId="0" fontId="22" fillId="20" borderId="105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7" borderId="102" applyNumberFormat="0" applyAlignment="0" applyProtection="0">
      <alignment vertical="center"/>
    </xf>
    <xf numFmtId="0" fontId="15" fillId="0" borderId="104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180" fontId="23" fillId="0" borderId="0" applyFont="0" applyFill="0" applyBorder="0" applyAlignment="0" applyProtection="0"/>
    <xf numFmtId="41" fontId="2" fillId="0" borderId="0" applyFont="0" applyFill="0" applyBorder="0" applyAlignment="0" applyProtection="0"/>
    <xf numFmtId="180" fontId="23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3" fillId="23" borderId="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2" fillId="21" borderId="103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0" borderId="102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1" fillId="10" borderId="0" applyNumberFormat="0" applyBorder="0" applyAlignment="0" applyProtection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1" fillId="13" borderId="0" applyNumberFormat="0" applyBorder="0" applyAlignment="0" applyProtection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1" fillId="13" borderId="0" applyNumberFormat="0" applyBorder="0" applyAlignment="0" applyProtection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1" fillId="19" borderId="0" applyNumberFormat="0" applyBorder="0" applyAlignment="0" applyProtection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3" fillId="20" borderId="102" applyNumberFormat="0" applyAlignment="0" applyProtection="0"/>
    <xf numFmtId="0" fontId="9" fillId="20" borderId="102" applyNumberFormat="0" applyAlignment="0" applyProtection="0">
      <alignment vertical="center"/>
    </xf>
    <xf numFmtId="0" fontId="9" fillId="20" borderId="102" applyNumberFormat="0" applyAlignment="0" applyProtection="0">
      <alignment vertical="center"/>
    </xf>
    <xf numFmtId="0" fontId="54" fillId="3" borderId="0" applyNumberFormat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0" fillId="21" borderId="103" applyNumberFormat="0" applyFont="0" applyAlignment="0" applyProtection="0"/>
    <xf numFmtId="0" fontId="2" fillId="21" borderId="103" applyNumberFormat="0" applyFont="0" applyAlignment="0" applyProtection="0">
      <alignment vertical="center"/>
    </xf>
    <xf numFmtId="0" fontId="2" fillId="21" borderId="103" applyNumberFormat="0" applyFont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5" fillId="22" borderId="0" applyNumberFormat="0" applyBorder="0" applyAlignment="0" applyProtection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7" fillId="23" borderId="1" applyNumberFormat="0" applyAlignment="0" applyProtection="0"/>
    <xf numFmtId="0" fontId="13" fillId="23" borderId="1" applyNumberFormat="0" applyAlignment="0" applyProtection="0">
      <alignment vertical="center"/>
    </xf>
    <xf numFmtId="0" fontId="13" fillId="23" borderId="1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180" fontId="23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8" fillId="0" borderId="2" applyNumberFormat="0" applyFill="0" applyAlignment="0" applyProtection="0"/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9" fillId="0" borderId="104" applyNumberFormat="0" applyFill="0" applyAlignment="0" applyProtection="0"/>
    <xf numFmtId="0" fontId="15" fillId="0" borderId="104" applyNumberFormat="0" applyFill="0" applyAlignment="0" applyProtection="0">
      <alignment vertical="center"/>
    </xf>
    <xf numFmtId="0" fontId="15" fillId="0" borderId="104" applyNumberFormat="0" applyFill="0" applyAlignment="0" applyProtection="0">
      <alignment vertical="center"/>
    </xf>
    <xf numFmtId="0" fontId="60" fillId="7" borderId="102" applyNumberFormat="0" applyAlignment="0" applyProtection="0"/>
    <xf numFmtId="0" fontId="16" fillId="7" borderId="102" applyNumberFormat="0" applyAlignment="0" applyProtection="0">
      <alignment vertical="center"/>
    </xf>
    <xf numFmtId="0" fontId="16" fillId="7" borderId="102" applyNumberFormat="0" applyAlignment="0" applyProtection="0">
      <alignment vertical="center"/>
    </xf>
    <xf numFmtId="0" fontId="62" fillId="0" borderId="3" applyNumberFormat="0" applyFill="0" applyAlignment="0" applyProtection="0"/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3" fillId="0" borderId="4" applyNumberFormat="0" applyFill="0" applyAlignment="0" applyProtection="0"/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4" fillId="0" borderId="5" applyNumberFormat="0" applyFill="0" applyAlignment="0" applyProtection="0"/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4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5" fillId="4" borderId="0" applyNumberFormat="0" applyBorder="0" applyAlignment="0" applyProtection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66" fillId="20" borderId="105" applyNumberFormat="0" applyAlignment="0" applyProtection="0"/>
    <xf numFmtId="0" fontId="22" fillId="20" borderId="105" applyNumberFormat="0" applyAlignment="0" applyProtection="0">
      <alignment vertical="center"/>
    </xf>
    <xf numFmtId="0" fontId="22" fillId="20" borderId="105" applyNumberFormat="0" applyAlignment="0" applyProtection="0">
      <alignment vertical="center"/>
    </xf>
    <xf numFmtId="42" fontId="2" fillId="0" borderId="0" applyFont="0" applyFill="0" applyBorder="0" applyAlignment="0" applyProtection="0"/>
    <xf numFmtId="0" fontId="67" fillId="0" borderId="0">
      <alignment vertical="center"/>
    </xf>
    <xf numFmtId="0" fontId="23" fillId="0" borderId="0"/>
    <xf numFmtId="0" fontId="2" fillId="0" borderId="0">
      <alignment vertical="center"/>
    </xf>
    <xf numFmtId="0" fontId="2" fillId="0" borderId="0"/>
    <xf numFmtId="0" fontId="67" fillId="0" borderId="0">
      <alignment vertical="center"/>
    </xf>
    <xf numFmtId="0" fontId="6" fillId="0" borderId="0">
      <alignment vertical="center"/>
    </xf>
    <xf numFmtId="0" fontId="67" fillId="0" borderId="0">
      <alignment vertical="center"/>
    </xf>
    <xf numFmtId="0" fontId="23" fillId="0" borderId="0"/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2" fillId="0" borderId="0">
      <alignment vertical="center"/>
    </xf>
    <xf numFmtId="0" fontId="2" fillId="0" borderId="0"/>
    <xf numFmtId="0" fontId="68" fillId="0" borderId="0">
      <alignment vertical="center"/>
    </xf>
    <xf numFmtId="0" fontId="2" fillId="0" borderId="0"/>
    <xf numFmtId="0" fontId="69" fillId="0" borderId="0" applyNumberFormat="0" applyFill="0" applyBorder="0" applyAlignment="0" applyProtection="0">
      <alignment vertical="top"/>
      <protection locked="0"/>
    </xf>
    <xf numFmtId="0" fontId="22" fillId="20" borderId="6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66" fillId="20" borderId="6" applyNumberFormat="0" applyAlignment="0" applyProtection="0"/>
    <xf numFmtId="0" fontId="22" fillId="20" borderId="6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0" fontId="23" fillId="0" borderId="0"/>
    <xf numFmtId="0" fontId="22" fillId="20" borderId="105" applyNumberFormat="0" applyAlignment="0" applyProtection="0">
      <alignment vertical="center"/>
    </xf>
    <xf numFmtId="0" fontId="22" fillId="20" borderId="105" applyNumberFormat="0" applyAlignment="0" applyProtection="0">
      <alignment vertical="center"/>
    </xf>
    <xf numFmtId="0" fontId="66" fillId="20" borderId="105" applyNumberFormat="0" applyAlignment="0" applyProtection="0"/>
    <xf numFmtId="0" fontId="22" fillId="20" borderId="105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</cellStyleXfs>
  <cellXfs count="1067">
    <xf numFmtId="0" fontId="0" fillId="0" borderId="0" xfId="0"/>
    <xf numFmtId="41" fontId="25" fillId="24" borderId="0" xfId="0" applyNumberFormat="1" applyFont="1" applyFill="1" applyBorder="1" applyAlignment="1">
      <alignment vertical="center"/>
    </xf>
    <xf numFmtId="0" fontId="29" fillId="24" borderId="0" xfId="0" applyFont="1" applyFill="1"/>
    <xf numFmtId="41" fontId="25" fillId="24" borderId="0" xfId="0" applyNumberFormat="1" applyFont="1" applyFill="1" applyBorder="1" applyAlignment="1">
      <alignment vertical="center" shrinkToFit="1"/>
    </xf>
    <xf numFmtId="41" fontId="28" fillId="24" borderId="0" xfId="0" applyNumberFormat="1" applyFont="1" applyFill="1" applyBorder="1" applyAlignment="1">
      <alignment horizontal="center" vertical="center"/>
    </xf>
    <xf numFmtId="0" fontId="28" fillId="24" borderId="0" xfId="0" applyFont="1" applyFill="1" applyBorder="1" applyAlignment="1">
      <alignment vertical="center"/>
    </xf>
    <xf numFmtId="0" fontId="25" fillId="24" borderId="0" xfId="0" applyFont="1" applyFill="1" applyBorder="1"/>
    <xf numFmtId="0" fontId="29" fillId="24" borderId="0" xfId="0" applyFont="1" applyFill="1" applyBorder="1"/>
    <xf numFmtId="0" fontId="25" fillId="24" borderId="0" xfId="0" applyFont="1" applyFill="1" applyAlignment="1">
      <alignment horizontal="center" vertical="center"/>
    </xf>
    <xf numFmtId="0" fontId="29" fillId="24" borderId="0" xfId="0" applyFont="1" applyFill="1" applyAlignment="1">
      <alignment horizontal="center" vertical="center"/>
    </xf>
    <xf numFmtId="41" fontId="29" fillId="24" borderId="0" xfId="0" applyNumberFormat="1" applyFont="1" applyFill="1" applyAlignment="1">
      <alignment horizontal="center" vertical="center"/>
    </xf>
    <xf numFmtId="0" fontId="29" fillId="24" borderId="0" xfId="0" applyFont="1" applyFill="1" applyAlignment="1">
      <alignment horizontal="center" vertical="center" shrinkToFit="1"/>
    </xf>
    <xf numFmtId="41" fontId="25" fillId="24" borderId="0" xfId="0" applyNumberFormat="1" applyFont="1" applyFill="1" applyAlignment="1">
      <alignment horizontal="right" vertical="center"/>
    </xf>
    <xf numFmtId="41" fontId="32" fillId="24" borderId="20" xfId="0" applyNumberFormat="1" applyFont="1" applyFill="1" applyBorder="1" applyAlignment="1">
      <alignment horizontal="center" vertical="center" shrinkToFit="1"/>
    </xf>
    <xf numFmtId="41" fontId="31" fillId="24" borderId="27" xfId="0" applyNumberFormat="1" applyFont="1" applyFill="1" applyBorder="1" applyAlignment="1">
      <alignment horizontal="center" vertical="center"/>
    </xf>
    <xf numFmtId="0" fontId="30" fillId="24" borderId="0" xfId="0" applyFont="1" applyFill="1" applyAlignment="1">
      <alignment horizontal="center" vertical="center"/>
    </xf>
    <xf numFmtId="0" fontId="29" fillId="24" borderId="0" xfId="0" applyFont="1" applyFill="1" applyAlignment="1">
      <alignment vertical="center" shrinkToFit="1"/>
    </xf>
    <xf numFmtId="0" fontId="28" fillId="25" borderId="0" xfId="0" applyFont="1" applyFill="1" applyBorder="1" applyAlignment="1">
      <alignment horizontal="right" vertical="center" shrinkToFit="1"/>
    </xf>
    <xf numFmtId="9" fontId="25" fillId="25" borderId="0" xfId="0" applyNumberFormat="1" applyFont="1" applyFill="1" applyBorder="1" applyAlignment="1">
      <alignment horizontal="right" vertical="center"/>
    </xf>
    <xf numFmtId="0" fontId="25" fillId="25" borderId="0" xfId="0" applyFont="1" applyFill="1"/>
    <xf numFmtId="41" fontId="25" fillId="25" borderId="0" xfId="0" applyNumberFormat="1" applyFont="1" applyFill="1" applyBorder="1" applyAlignment="1">
      <alignment vertical="center"/>
    </xf>
    <xf numFmtId="41" fontId="28" fillId="25" borderId="0" xfId="0" applyNumberFormat="1" applyFont="1" applyFill="1" applyBorder="1" applyAlignment="1">
      <alignment vertical="center" shrinkToFit="1"/>
    </xf>
    <xf numFmtId="0" fontId="28" fillId="25" borderId="0" xfId="0" applyFont="1" applyFill="1" applyBorder="1" applyAlignment="1">
      <alignment horizontal="center" vertical="center" shrinkToFit="1"/>
    </xf>
    <xf numFmtId="0" fontId="25" fillId="26" borderId="19" xfId="0" applyFont="1" applyFill="1" applyBorder="1" applyAlignment="1">
      <alignment horizontal="center" vertical="center" shrinkToFit="1"/>
    </xf>
    <xf numFmtId="41" fontId="25" fillId="0" borderId="19" xfId="0" applyNumberFormat="1" applyFont="1" applyFill="1" applyBorder="1" applyAlignment="1">
      <alignment horizontal="center" vertical="center" shrinkToFit="1"/>
    </xf>
    <xf numFmtId="0" fontId="30" fillId="0" borderId="13" xfId="0" applyFont="1" applyFill="1" applyBorder="1" applyAlignment="1">
      <alignment horizontal="center" vertical="center" shrinkToFit="1"/>
    </xf>
    <xf numFmtId="0" fontId="30" fillId="0" borderId="19" xfId="0" applyFont="1" applyFill="1" applyBorder="1" applyAlignment="1">
      <alignment horizontal="center" vertical="center" shrinkToFit="1"/>
    </xf>
    <xf numFmtId="41" fontId="25" fillId="26" borderId="20" xfId="0" applyNumberFormat="1" applyFont="1" applyFill="1" applyBorder="1" applyAlignment="1">
      <alignment horizontal="left" vertical="center" shrinkToFit="1"/>
    </xf>
    <xf numFmtId="41" fontId="26" fillId="0" borderId="20" xfId="0" applyNumberFormat="1" applyFont="1" applyFill="1" applyBorder="1" applyAlignment="1">
      <alignment horizontal="left" vertical="center" shrinkToFit="1"/>
    </xf>
    <xf numFmtId="41" fontId="25" fillId="0" borderId="15" xfId="0" applyNumberFormat="1" applyFont="1" applyFill="1" applyBorder="1" applyAlignment="1">
      <alignment horizontal="left" vertical="center" shrinkToFit="1"/>
    </xf>
    <xf numFmtId="41" fontId="25" fillId="0" borderId="18" xfId="0" applyNumberFormat="1" applyFont="1" applyFill="1" applyBorder="1" applyAlignment="1">
      <alignment horizontal="left" vertical="center" shrinkToFit="1"/>
    </xf>
    <xf numFmtId="41" fontId="25" fillId="0" borderId="25" xfId="0" applyNumberFormat="1" applyFont="1" applyFill="1" applyBorder="1" applyAlignment="1">
      <alignment horizontal="left" vertical="center" shrinkToFit="1"/>
    </xf>
    <xf numFmtId="0" fontId="25" fillId="26" borderId="20" xfId="0" applyFont="1" applyFill="1" applyBorder="1" applyAlignment="1">
      <alignment horizontal="left" vertical="center" shrinkToFit="1"/>
    </xf>
    <xf numFmtId="41" fontId="30" fillId="0" borderId="20" xfId="0" applyNumberFormat="1" applyFont="1" applyFill="1" applyBorder="1" applyAlignment="1">
      <alignment horizontal="left" vertical="center" shrinkToFit="1"/>
    </xf>
    <xf numFmtId="41" fontId="25" fillId="0" borderId="20" xfId="0" applyNumberFormat="1" applyFont="1" applyFill="1" applyBorder="1" applyAlignment="1">
      <alignment horizontal="left" vertical="center" shrinkToFit="1"/>
    </xf>
    <xf numFmtId="41" fontId="30" fillId="0" borderId="32" xfId="0" applyNumberFormat="1" applyFont="1" applyFill="1" applyBorder="1" applyAlignment="1">
      <alignment horizontal="right" vertical="center"/>
    </xf>
    <xf numFmtId="0" fontId="26" fillId="0" borderId="19" xfId="0" applyFont="1" applyFill="1" applyBorder="1" applyAlignment="1">
      <alignment horizontal="center" vertical="center" shrinkToFit="1"/>
    </xf>
    <xf numFmtId="0" fontId="0" fillId="0" borderId="0" xfId="0"/>
    <xf numFmtId="0" fontId="30" fillId="0" borderId="35" xfId="0" applyFont="1" applyBorder="1" applyAlignment="1">
      <alignment vertical="center"/>
    </xf>
    <xf numFmtId="0" fontId="30" fillId="0" borderId="0" xfId="0" applyFont="1" applyAlignment="1">
      <alignment vertical="center"/>
    </xf>
    <xf numFmtId="0" fontId="30" fillId="28" borderId="35" xfId="0" applyFont="1" applyFill="1" applyBorder="1" applyAlignment="1">
      <alignment vertical="center"/>
    </xf>
    <xf numFmtId="0" fontId="30" fillId="26" borderId="35" xfId="0" applyFont="1" applyFill="1" applyBorder="1" applyAlignment="1">
      <alignment vertical="center"/>
    </xf>
    <xf numFmtId="0" fontId="30" fillId="0" borderId="0" xfId="0" applyFont="1" applyAlignment="1">
      <alignment horizontal="center" vertical="center"/>
    </xf>
    <xf numFmtId="0" fontId="30" fillId="0" borderId="35" xfId="0" applyFont="1" applyBorder="1" applyAlignment="1">
      <alignment horizontal="center" vertical="center" wrapText="1"/>
    </xf>
    <xf numFmtId="0" fontId="30" fillId="0" borderId="0" xfId="0" applyFont="1" applyAlignment="1">
      <alignment vertical="center" wrapText="1"/>
    </xf>
    <xf numFmtId="0" fontId="41" fillId="0" borderId="0" xfId="0" applyFont="1" applyAlignment="1">
      <alignment vertical="center" wrapText="1"/>
    </xf>
    <xf numFmtId="14" fontId="30" fillId="0" borderId="0" xfId="0" applyNumberFormat="1" applyFont="1" applyAlignment="1">
      <alignment horizontal="left" vertical="center"/>
    </xf>
    <xf numFmtId="41" fontId="31" fillId="0" borderId="0" xfId="0" applyNumberFormat="1" applyFont="1" applyAlignment="1">
      <alignment horizontal="left" vertical="center"/>
    </xf>
    <xf numFmtId="0" fontId="39" fillId="0" borderId="0" xfId="0" applyFont="1" applyAlignment="1">
      <alignment vertical="center"/>
    </xf>
    <xf numFmtId="41" fontId="39" fillId="0" borderId="0" xfId="0" applyNumberFormat="1" applyFont="1" applyAlignment="1">
      <alignment vertical="center"/>
    </xf>
    <xf numFmtId="0" fontId="42" fillId="0" borderId="0" xfId="0" applyFont="1" applyAlignment="1">
      <alignment vertical="center"/>
    </xf>
    <xf numFmtId="41" fontId="42" fillId="0" borderId="0" xfId="0" applyNumberFormat="1" applyFont="1" applyAlignment="1">
      <alignment vertical="center"/>
    </xf>
    <xf numFmtId="0" fontId="30" fillId="0" borderId="37" xfId="0" applyFont="1" applyBorder="1" applyAlignment="1">
      <alignment horizontal="center" vertical="center" wrapText="1"/>
    </xf>
    <xf numFmtId="0" fontId="30" fillId="0" borderId="37" xfId="0" applyFont="1" applyBorder="1" applyAlignment="1">
      <alignment vertical="center"/>
    </xf>
    <xf numFmtId="0" fontId="30" fillId="28" borderId="37" xfId="0" applyFont="1" applyFill="1" applyBorder="1" applyAlignment="1">
      <alignment vertical="center"/>
    </xf>
    <xf numFmtId="0" fontId="30" fillId="26" borderId="37" xfId="0" applyFont="1" applyFill="1" applyBorder="1" applyAlignment="1">
      <alignment vertical="center"/>
    </xf>
    <xf numFmtId="0" fontId="39" fillId="0" borderId="0" xfId="0" applyFont="1" applyAlignment="1">
      <alignment horizontal="right" vertical="center" indent="1"/>
    </xf>
    <xf numFmtId="41" fontId="39" fillId="0" borderId="0" xfId="0" applyNumberFormat="1" applyFont="1" applyAlignment="1">
      <alignment horizontal="right" vertical="center" indent="1"/>
    </xf>
    <xf numFmtId="0" fontId="30" fillId="0" borderId="0" xfId="0" applyFont="1" applyFill="1" applyBorder="1" applyAlignment="1">
      <alignment vertical="center"/>
    </xf>
    <xf numFmtId="0" fontId="30" fillId="0" borderId="42" xfId="0" applyFont="1" applyFill="1" applyBorder="1" applyAlignment="1">
      <alignment vertical="center"/>
    </xf>
    <xf numFmtId="0" fontId="30" fillId="0" borderId="0" xfId="0" applyFont="1" applyFill="1" applyBorder="1" applyAlignment="1">
      <alignment vertical="center" wrapText="1"/>
    </xf>
    <xf numFmtId="0" fontId="30" fillId="28" borderId="43" xfId="0" applyFont="1" applyFill="1" applyBorder="1" applyAlignment="1">
      <alignment vertical="center"/>
    </xf>
    <xf numFmtId="0" fontId="30" fillId="28" borderId="44" xfId="0" applyFont="1" applyFill="1" applyBorder="1" applyAlignment="1">
      <alignment vertical="center"/>
    </xf>
    <xf numFmtId="0" fontId="41" fillId="0" borderId="36" xfId="0" applyFont="1" applyBorder="1" applyAlignment="1">
      <alignment vertical="center"/>
    </xf>
    <xf numFmtId="0" fontId="41" fillId="0" borderId="40" xfId="0" applyFont="1" applyBorder="1" applyAlignment="1">
      <alignment vertical="center"/>
    </xf>
    <xf numFmtId="0" fontId="30" fillId="0" borderId="43" xfId="0" applyFont="1" applyBorder="1" applyAlignment="1">
      <alignment vertical="center"/>
    </xf>
    <xf numFmtId="0" fontId="30" fillId="0" borderId="44" xfId="0" applyFont="1" applyBorder="1" applyAlignment="1">
      <alignment vertical="center"/>
    </xf>
    <xf numFmtId="0" fontId="31" fillId="0" borderId="0" xfId="0" applyFont="1" applyBorder="1" applyAlignment="1">
      <alignment horizontal="left" vertical="center"/>
    </xf>
    <xf numFmtId="0" fontId="30" fillId="0" borderId="0" xfId="0" applyFont="1" applyBorder="1" applyAlignment="1">
      <alignment horizontal="right" vertical="center"/>
    </xf>
    <xf numFmtId="0" fontId="30" fillId="0" borderId="41" xfId="0" applyFont="1" applyBorder="1" applyAlignment="1">
      <alignment horizontal="center" vertical="center" wrapText="1"/>
    </xf>
    <xf numFmtId="0" fontId="41" fillId="0" borderId="46" xfId="0" applyFont="1" applyBorder="1" applyAlignment="1">
      <alignment vertical="center"/>
    </xf>
    <xf numFmtId="0" fontId="41" fillId="0" borderId="47" xfId="0" applyFont="1" applyBorder="1" applyAlignment="1">
      <alignment vertical="center" wrapText="1"/>
    </xf>
    <xf numFmtId="0" fontId="30" fillId="0" borderId="45" xfId="0" applyFont="1" applyBorder="1" applyAlignment="1">
      <alignment vertical="center"/>
    </xf>
    <xf numFmtId="0" fontId="30" fillId="0" borderId="48" xfId="0" applyFont="1" applyBorder="1" applyAlignment="1">
      <alignment vertical="center" wrapText="1"/>
    </xf>
    <xf numFmtId="0" fontId="30" fillId="0" borderId="41" xfId="0" applyFont="1" applyBorder="1" applyAlignment="1">
      <alignment vertical="center"/>
    </xf>
    <xf numFmtId="0" fontId="30" fillId="0" borderId="49" xfId="0" applyFont="1" applyBorder="1" applyAlignment="1">
      <alignment vertical="center" wrapText="1"/>
    </xf>
    <xf numFmtId="0" fontId="30" fillId="28" borderId="45" xfId="0" applyFont="1" applyFill="1" applyBorder="1" applyAlignment="1">
      <alignment vertical="center"/>
    </xf>
    <xf numFmtId="0" fontId="30" fillId="28" borderId="48" xfId="0" applyFont="1" applyFill="1" applyBorder="1" applyAlignment="1">
      <alignment vertical="center" wrapText="1"/>
    </xf>
    <xf numFmtId="0" fontId="30" fillId="28" borderId="41" xfId="0" applyFont="1" applyFill="1" applyBorder="1" applyAlignment="1">
      <alignment vertical="center"/>
    </xf>
    <xf numFmtId="0" fontId="31" fillId="29" borderId="50" xfId="0" applyFont="1" applyFill="1" applyBorder="1" applyAlignment="1">
      <alignment vertical="center"/>
    </xf>
    <xf numFmtId="0" fontId="31" fillId="29" borderId="51" xfId="0" applyFont="1" applyFill="1" applyBorder="1" applyAlignment="1">
      <alignment vertical="center"/>
    </xf>
    <xf numFmtId="0" fontId="31" fillId="29" borderId="52" xfId="0" applyFont="1" applyFill="1" applyBorder="1" applyAlignment="1">
      <alignment vertical="center"/>
    </xf>
    <xf numFmtId="0" fontId="31" fillId="29" borderId="53" xfId="0" applyFont="1" applyFill="1" applyBorder="1" applyAlignment="1">
      <alignment vertical="center" wrapText="1"/>
    </xf>
    <xf numFmtId="0" fontId="30" fillId="30" borderId="58" xfId="0" applyFont="1" applyFill="1" applyBorder="1" applyAlignment="1">
      <alignment horizontal="center" vertical="center"/>
    </xf>
    <xf numFmtId="182" fontId="42" fillId="0" borderId="59" xfId="0" applyNumberFormat="1" applyFont="1" applyBorder="1" applyAlignment="1">
      <alignment vertical="center"/>
    </xf>
    <xf numFmtId="182" fontId="39" fillId="0" borderId="60" xfId="0" applyNumberFormat="1" applyFont="1" applyBorder="1" applyAlignment="1">
      <alignment horizontal="right" vertical="center" indent="1"/>
    </xf>
    <xf numFmtId="182" fontId="39" fillId="0" borderId="58" xfId="0" applyNumberFormat="1" applyFont="1" applyBorder="1" applyAlignment="1">
      <alignment horizontal="right" vertical="center" indent="1"/>
    </xf>
    <xf numFmtId="182" fontId="40" fillId="29" borderId="61" xfId="0" applyNumberFormat="1" applyFont="1" applyFill="1" applyBorder="1" applyAlignment="1">
      <alignment horizontal="right" vertical="center" indent="1"/>
    </xf>
    <xf numFmtId="182" fontId="39" fillId="0" borderId="62" xfId="0" applyNumberFormat="1" applyFont="1" applyFill="1" applyBorder="1" applyAlignment="1">
      <alignment horizontal="right" vertical="center" indent="1"/>
    </xf>
    <xf numFmtId="182" fontId="39" fillId="0" borderId="63" xfId="0" applyNumberFormat="1" applyFont="1" applyFill="1" applyBorder="1" applyAlignment="1">
      <alignment horizontal="right" vertical="center" indent="1"/>
    </xf>
    <xf numFmtId="182" fontId="39" fillId="28" borderId="60" xfId="0" applyNumberFormat="1" applyFont="1" applyFill="1" applyBorder="1" applyAlignment="1">
      <alignment horizontal="right" vertical="center" indent="1"/>
    </xf>
    <xf numFmtId="182" fontId="39" fillId="26" borderId="58" xfId="0" applyNumberFormat="1" applyFont="1" applyFill="1" applyBorder="1" applyAlignment="1">
      <alignment horizontal="right" vertical="center" indent="1"/>
    </xf>
    <xf numFmtId="182" fontId="39" fillId="28" borderId="58" xfId="0" applyNumberFormat="1" applyFont="1" applyFill="1" applyBorder="1" applyAlignment="1">
      <alignment horizontal="right" vertical="center" indent="1"/>
    </xf>
    <xf numFmtId="0" fontId="25" fillId="0" borderId="49" xfId="0" applyFont="1" applyBorder="1" applyAlignment="1">
      <alignment vertical="center" wrapText="1"/>
    </xf>
    <xf numFmtId="0" fontId="25" fillId="26" borderId="49" xfId="0" applyFont="1" applyFill="1" applyBorder="1" applyAlignment="1">
      <alignment vertical="center" wrapText="1"/>
    </xf>
    <xf numFmtId="0" fontId="25" fillId="28" borderId="49" xfId="0" applyFont="1" applyFill="1" applyBorder="1" applyAlignment="1">
      <alignment vertical="center" wrapText="1"/>
    </xf>
    <xf numFmtId="41" fontId="30" fillId="27" borderId="64" xfId="0" applyNumberFormat="1" applyFont="1" applyFill="1" applyBorder="1" applyAlignment="1">
      <alignment horizontal="center" vertical="center" wrapText="1"/>
    </xf>
    <xf numFmtId="0" fontId="30" fillId="27" borderId="65" xfId="0" applyFont="1" applyFill="1" applyBorder="1" applyAlignment="1">
      <alignment horizontal="center" vertical="center" wrapText="1"/>
    </xf>
    <xf numFmtId="182" fontId="42" fillId="0" borderId="66" xfId="0" applyNumberFormat="1" applyFont="1" applyBorder="1" applyAlignment="1">
      <alignment vertical="center"/>
    </xf>
    <xf numFmtId="182" fontId="39" fillId="0" borderId="68" xfId="0" applyNumberFormat="1" applyFont="1" applyBorder="1" applyAlignment="1">
      <alignment horizontal="right" vertical="center" indent="1"/>
    </xf>
    <xf numFmtId="182" fontId="39" fillId="0" borderId="64" xfId="0" applyNumberFormat="1" applyFont="1" applyBorder="1" applyAlignment="1">
      <alignment horizontal="right" vertical="center" indent="1"/>
    </xf>
    <xf numFmtId="182" fontId="40" fillId="29" borderId="70" xfId="0" applyNumberFormat="1" applyFont="1" applyFill="1" applyBorder="1" applyAlignment="1">
      <alignment horizontal="right" vertical="center" indent="1"/>
    </xf>
    <xf numFmtId="182" fontId="39" fillId="0" borderId="72" xfId="0" applyNumberFormat="1" applyFont="1" applyFill="1" applyBorder="1" applyAlignment="1">
      <alignment horizontal="right" vertical="center" indent="1"/>
    </xf>
    <xf numFmtId="182" fontId="39" fillId="28" borderId="68" xfId="0" applyNumberFormat="1" applyFont="1" applyFill="1" applyBorder="1" applyAlignment="1">
      <alignment horizontal="right" vertical="center" indent="1"/>
    </xf>
    <xf numFmtId="182" fontId="39" fillId="26" borderId="64" xfId="0" applyNumberFormat="1" applyFont="1" applyFill="1" applyBorder="1" applyAlignment="1">
      <alignment horizontal="right" vertical="center" indent="1"/>
    </xf>
    <xf numFmtId="182" fontId="39" fillId="28" borderId="64" xfId="0" applyNumberFormat="1" applyFont="1" applyFill="1" applyBorder="1" applyAlignment="1">
      <alignment horizontal="right" vertical="center" indent="1"/>
    </xf>
    <xf numFmtId="182" fontId="34" fillId="0" borderId="64" xfId="0" applyNumberFormat="1" applyFont="1" applyBorder="1" applyAlignment="1">
      <alignment horizontal="right" vertical="center" indent="1"/>
    </xf>
    <xf numFmtId="41" fontId="30" fillId="30" borderId="73" xfId="0" applyNumberFormat="1" applyFont="1" applyFill="1" applyBorder="1" applyAlignment="1">
      <alignment horizontal="center" vertical="center" wrapText="1"/>
    </xf>
    <xf numFmtId="182" fontId="42" fillId="0" borderId="74" xfId="0" applyNumberFormat="1" applyFont="1" applyBorder="1" applyAlignment="1">
      <alignment vertical="center"/>
    </xf>
    <xf numFmtId="182" fontId="39" fillId="0" borderId="75" xfId="0" applyNumberFormat="1" applyFont="1" applyBorder="1" applyAlignment="1">
      <alignment horizontal="right" vertical="center" indent="1"/>
    </xf>
    <xf numFmtId="182" fontId="39" fillId="0" borderId="73" xfId="0" applyNumberFormat="1" applyFont="1" applyBorder="1" applyAlignment="1">
      <alignment horizontal="right" vertical="center" indent="1"/>
    </xf>
    <xf numFmtId="182" fontId="40" fillId="29" borderId="76" xfId="0" applyNumberFormat="1" applyFont="1" applyFill="1" applyBorder="1" applyAlignment="1">
      <alignment horizontal="right" vertical="center" indent="1"/>
    </xf>
    <xf numFmtId="41" fontId="30" fillId="27" borderId="58" xfId="0" applyNumberFormat="1" applyFont="1" applyFill="1" applyBorder="1" applyAlignment="1">
      <alignment horizontal="center" vertical="center" wrapText="1"/>
    </xf>
    <xf numFmtId="182" fontId="42" fillId="0" borderId="59" xfId="0" applyNumberFormat="1" applyFont="1" applyBorder="1" applyAlignment="1">
      <alignment vertical="center"/>
    </xf>
    <xf numFmtId="182" fontId="39" fillId="0" borderId="60" xfId="0" applyNumberFormat="1" applyFont="1" applyBorder="1" applyAlignment="1">
      <alignment horizontal="right" vertical="center" indent="1"/>
    </xf>
    <xf numFmtId="182" fontId="39" fillId="0" borderId="58" xfId="0" applyNumberFormat="1" applyFont="1" applyBorder="1" applyAlignment="1">
      <alignment horizontal="right" vertical="center" indent="1"/>
    </xf>
    <xf numFmtId="182" fontId="39" fillId="28" borderId="75" xfId="0" applyNumberFormat="1" applyFont="1" applyFill="1" applyBorder="1" applyAlignment="1">
      <alignment horizontal="right" vertical="center" indent="1"/>
    </xf>
    <xf numFmtId="182" fontId="39" fillId="26" borderId="73" xfId="0" applyNumberFormat="1" applyFont="1" applyFill="1" applyBorder="1" applyAlignment="1">
      <alignment horizontal="right" vertical="center" indent="1"/>
    </xf>
    <xf numFmtId="182" fontId="39" fillId="28" borderId="73" xfId="0" applyNumberFormat="1" applyFont="1" applyFill="1" applyBorder="1" applyAlignment="1">
      <alignment horizontal="right" vertical="center" indent="1"/>
    </xf>
    <xf numFmtId="182" fontId="39" fillId="26" borderId="58" xfId="0" applyNumberFormat="1" applyFont="1" applyFill="1" applyBorder="1" applyAlignment="1">
      <alignment horizontal="right" vertical="center" indent="1"/>
    </xf>
    <xf numFmtId="182" fontId="39" fillId="28" borderId="58" xfId="0" applyNumberFormat="1" applyFont="1" applyFill="1" applyBorder="1" applyAlignment="1">
      <alignment horizontal="right" vertical="center" indent="1"/>
    </xf>
    <xf numFmtId="182" fontId="34" fillId="0" borderId="58" xfId="0" applyNumberFormat="1" applyFont="1" applyBorder="1" applyAlignment="1">
      <alignment horizontal="right" vertical="center" indent="1"/>
    </xf>
    <xf numFmtId="0" fontId="40" fillId="0" borderId="0" xfId="0" applyFont="1" applyBorder="1" applyAlignment="1">
      <alignment horizontal="left" vertical="center"/>
    </xf>
    <xf numFmtId="0" fontId="30" fillId="0" borderId="46" xfId="0" applyFont="1" applyBorder="1" applyAlignment="1">
      <alignment vertical="center"/>
    </xf>
    <xf numFmtId="0" fontId="30" fillId="0" borderId="36" xfId="0" applyFont="1" applyBorder="1" applyAlignment="1">
      <alignment vertical="center"/>
    </xf>
    <xf numFmtId="0" fontId="30" fillId="0" borderId="77" xfId="0" applyFont="1" applyBorder="1" applyAlignment="1">
      <alignment vertical="center"/>
    </xf>
    <xf numFmtId="0" fontId="30" fillId="0" borderId="78" xfId="0" applyFont="1" applyBorder="1" applyAlignment="1">
      <alignment vertical="center"/>
    </xf>
    <xf numFmtId="0" fontId="30" fillId="0" borderId="79" xfId="0" applyFont="1" applyBorder="1" applyAlignment="1">
      <alignment vertical="center"/>
    </xf>
    <xf numFmtId="0" fontId="30" fillId="0" borderId="80" xfId="0" applyFont="1" applyBorder="1" applyAlignment="1">
      <alignment vertical="center"/>
    </xf>
    <xf numFmtId="0" fontId="28" fillId="0" borderId="49" xfId="0" applyFont="1" applyBorder="1" applyAlignment="1">
      <alignment vertical="center" wrapText="1"/>
    </xf>
    <xf numFmtId="0" fontId="25" fillId="0" borderId="49" xfId="0" quotePrefix="1" applyFont="1" applyBorder="1" applyAlignment="1">
      <alignment vertical="center" wrapText="1"/>
    </xf>
    <xf numFmtId="41" fontId="28" fillId="0" borderId="0" xfId="0" applyNumberFormat="1" applyFont="1" applyFill="1" applyBorder="1" applyAlignment="1">
      <alignment horizontal="right" vertical="center" shrinkToFit="1"/>
    </xf>
    <xf numFmtId="14" fontId="30" fillId="0" borderId="0" xfId="0" applyNumberFormat="1" applyFont="1" applyAlignment="1">
      <alignment horizontal="center" vertical="center"/>
    </xf>
    <xf numFmtId="9" fontId="43" fillId="0" borderId="67" xfId="0" applyNumberFormat="1" applyFont="1" applyBorder="1" applyAlignment="1">
      <alignment horizontal="center" vertical="center"/>
    </xf>
    <xf numFmtId="9" fontId="29" fillId="0" borderId="69" xfId="0" applyNumberFormat="1" applyFont="1" applyBorder="1" applyAlignment="1">
      <alignment horizontal="center" vertical="center"/>
    </xf>
    <xf numFmtId="9" fontId="29" fillId="0" borderId="65" xfId="0" applyNumberFormat="1" applyFont="1" applyBorder="1" applyAlignment="1">
      <alignment horizontal="center" vertical="center"/>
    </xf>
    <xf numFmtId="9" fontId="32" fillId="29" borderId="71" xfId="0" applyNumberFormat="1" applyFont="1" applyFill="1" applyBorder="1" applyAlignment="1">
      <alignment horizontal="center" vertical="center"/>
    </xf>
    <xf numFmtId="181" fontId="29" fillId="0" borderId="63" xfId="0" applyNumberFormat="1" applyFont="1" applyFill="1" applyBorder="1" applyAlignment="1">
      <alignment horizontal="center" vertical="center"/>
    </xf>
    <xf numFmtId="9" fontId="29" fillId="28" borderId="69" xfId="0" applyNumberFormat="1" applyFont="1" applyFill="1" applyBorder="1" applyAlignment="1">
      <alignment horizontal="center" vertical="center"/>
    </xf>
    <xf numFmtId="9" fontId="29" fillId="26" borderId="65" xfId="0" applyNumberFormat="1" applyFont="1" applyFill="1" applyBorder="1" applyAlignment="1">
      <alignment horizontal="center" vertical="center"/>
    </xf>
    <xf numFmtId="9" fontId="29" fillId="28" borderId="65" xfId="0" applyNumberFormat="1" applyFont="1" applyFill="1" applyBorder="1" applyAlignment="1">
      <alignment horizontal="center" vertical="center"/>
    </xf>
    <xf numFmtId="181" fontId="39" fillId="0" borderId="0" xfId="0" applyNumberFormat="1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38" fillId="26" borderId="81" xfId="0" applyFont="1" applyFill="1" applyBorder="1" applyAlignment="1">
      <alignment horizontal="right" vertical="center"/>
    </xf>
    <xf numFmtId="182" fontId="45" fillId="26" borderId="82" xfId="0" applyNumberFormat="1" applyFont="1" applyFill="1" applyBorder="1" applyAlignment="1">
      <alignment horizontal="right" vertical="center" indent="1"/>
    </xf>
    <xf numFmtId="182" fontId="45" fillId="26" borderId="83" xfId="0" applyNumberFormat="1" applyFont="1" applyFill="1" applyBorder="1" applyAlignment="1">
      <alignment horizontal="right" vertical="center" indent="1"/>
    </xf>
    <xf numFmtId="182" fontId="45" fillId="26" borderId="82" xfId="0" applyNumberFormat="1" applyFont="1" applyFill="1" applyBorder="1" applyAlignment="1">
      <alignment horizontal="right" vertical="center" indent="1"/>
    </xf>
    <xf numFmtId="182" fontId="45" fillId="26" borderId="84" xfId="0" applyNumberFormat="1" applyFont="1" applyFill="1" applyBorder="1" applyAlignment="1">
      <alignment horizontal="right" vertical="center" indent="1"/>
    </xf>
    <xf numFmtId="181" fontId="46" fillId="26" borderId="85" xfId="0" applyNumberFormat="1" applyFont="1" applyFill="1" applyBorder="1" applyAlignment="1">
      <alignment vertical="center"/>
    </xf>
    <xf numFmtId="0" fontId="0" fillId="0" borderId="0" xfId="0" quotePrefix="1" applyAlignment="1">
      <alignment vertical="center" wrapText="1"/>
    </xf>
    <xf numFmtId="0" fontId="30" fillId="0" borderId="40" xfId="0" applyFont="1" applyBorder="1" applyAlignment="1">
      <alignment vertical="center"/>
    </xf>
    <xf numFmtId="182" fontId="39" fillId="0" borderId="59" xfId="0" applyNumberFormat="1" applyFont="1" applyBorder="1" applyAlignment="1">
      <alignment horizontal="right" vertical="center" indent="1"/>
    </xf>
    <xf numFmtId="182" fontId="39" fillId="0" borderId="74" xfId="0" applyNumberFormat="1" applyFont="1" applyBorder="1" applyAlignment="1">
      <alignment horizontal="right" vertical="center" indent="1"/>
    </xf>
    <xf numFmtId="182" fontId="39" fillId="0" borderId="59" xfId="0" applyNumberFormat="1" applyFont="1" applyBorder="1" applyAlignment="1">
      <alignment horizontal="right" vertical="center" indent="1"/>
    </xf>
    <xf numFmtId="182" fontId="39" fillId="0" borderId="66" xfId="0" applyNumberFormat="1" applyFont="1" applyBorder="1" applyAlignment="1">
      <alignment horizontal="right" vertical="center" indent="1"/>
    </xf>
    <xf numFmtId="9" fontId="29" fillId="0" borderId="67" xfId="0" applyNumberFormat="1" applyFont="1" applyBorder="1" applyAlignment="1">
      <alignment horizontal="center" vertical="center"/>
    </xf>
    <xf numFmtId="0" fontId="36" fillId="0" borderId="47" xfId="0" quotePrefix="1" applyFont="1" applyBorder="1" applyAlignment="1">
      <alignment vertical="center" wrapText="1"/>
    </xf>
    <xf numFmtId="0" fontId="31" fillId="29" borderId="36" xfId="0" applyFont="1" applyFill="1" applyBorder="1" applyAlignment="1">
      <alignment vertical="center"/>
    </xf>
    <xf numFmtId="0" fontId="31" fillId="29" borderId="40" xfId="0" applyFont="1" applyFill="1" applyBorder="1" applyAlignment="1">
      <alignment vertical="center"/>
    </xf>
    <xf numFmtId="182" fontId="40" fillId="29" borderId="59" xfId="0" applyNumberFormat="1" applyFont="1" applyFill="1" applyBorder="1" applyAlignment="1">
      <alignment horizontal="right" vertical="center" indent="1"/>
    </xf>
    <xf numFmtId="182" fontId="40" fillId="29" borderId="74" xfId="0" applyNumberFormat="1" applyFont="1" applyFill="1" applyBorder="1" applyAlignment="1">
      <alignment horizontal="right" vertical="center" indent="1"/>
    </xf>
    <xf numFmtId="182" fontId="40" fillId="29" borderId="66" xfId="0" applyNumberFormat="1" applyFont="1" applyFill="1" applyBorder="1" applyAlignment="1">
      <alignment horizontal="right" vertical="center" indent="1"/>
    </xf>
    <xf numFmtId="9" fontId="32" fillId="29" borderId="67" xfId="0" applyNumberFormat="1" applyFont="1" applyFill="1" applyBorder="1" applyAlignment="1">
      <alignment horizontal="center" vertical="center"/>
    </xf>
    <xf numFmtId="0" fontId="31" fillId="29" borderId="47" xfId="0" applyFont="1" applyFill="1" applyBorder="1" applyAlignment="1">
      <alignment vertical="center" wrapText="1"/>
    </xf>
    <xf numFmtId="0" fontId="31" fillId="29" borderId="88" xfId="0" applyFont="1" applyFill="1" applyBorder="1" applyAlignment="1">
      <alignment vertical="center"/>
    </xf>
    <xf numFmtId="0" fontId="31" fillId="29" borderId="94" xfId="0" applyFont="1" applyFill="1" applyBorder="1" applyAlignment="1">
      <alignment vertical="center" wrapText="1"/>
    </xf>
    <xf numFmtId="0" fontId="47" fillId="29" borderId="89" xfId="0" applyFont="1" applyFill="1" applyBorder="1" applyAlignment="1">
      <alignment vertical="center" shrinkToFit="1"/>
    </xf>
    <xf numFmtId="182" fontId="48" fillId="29" borderId="90" xfId="0" applyNumberFormat="1" applyFont="1" applyFill="1" applyBorder="1" applyAlignment="1">
      <alignment horizontal="right" vertical="center" indent="1"/>
    </xf>
    <xf numFmtId="182" fontId="48" fillId="29" borderId="91" xfId="0" applyNumberFormat="1" applyFont="1" applyFill="1" applyBorder="1" applyAlignment="1">
      <alignment horizontal="right" vertical="center" indent="1"/>
    </xf>
    <xf numFmtId="182" fontId="48" fillId="29" borderId="92" xfId="0" applyNumberFormat="1" applyFont="1" applyFill="1" applyBorder="1" applyAlignment="1">
      <alignment horizontal="right" vertical="center" indent="1"/>
    </xf>
    <xf numFmtId="9" fontId="49" fillId="29" borderId="93" xfId="0" applyNumberFormat="1" applyFont="1" applyFill="1" applyBorder="1" applyAlignment="1">
      <alignment horizontal="center" vertical="center"/>
    </xf>
    <xf numFmtId="0" fontId="44" fillId="26" borderId="86" xfId="0" quotePrefix="1" applyFont="1" applyFill="1" applyBorder="1" applyAlignment="1">
      <alignment vertical="center" wrapText="1"/>
    </xf>
    <xf numFmtId="182" fontId="0" fillId="0" borderId="0" xfId="0" applyNumberFormat="1"/>
    <xf numFmtId="0" fontId="30" fillId="30" borderId="56" xfId="0" applyFont="1" applyFill="1" applyBorder="1" applyAlignment="1">
      <alignment horizontal="center" vertical="center"/>
    </xf>
    <xf numFmtId="41" fontId="30" fillId="30" borderId="39" xfId="0" applyNumberFormat="1" applyFont="1" applyFill="1" applyBorder="1" applyAlignment="1">
      <alignment horizontal="center" vertical="center" wrapText="1"/>
    </xf>
    <xf numFmtId="182" fontId="42" fillId="0" borderId="95" xfId="0" applyNumberFormat="1" applyFont="1" applyBorder="1" applyAlignment="1">
      <alignment vertical="center"/>
    </xf>
    <xf numFmtId="182" fontId="39" fillId="0" borderId="56" xfId="0" applyNumberFormat="1" applyFont="1" applyBorder="1" applyAlignment="1">
      <alignment horizontal="right" vertical="center" indent="1"/>
    </xf>
    <xf numFmtId="182" fontId="39" fillId="0" borderId="39" xfId="0" applyNumberFormat="1" applyFont="1" applyBorder="1" applyAlignment="1">
      <alignment horizontal="right" vertical="center" indent="1"/>
    </xf>
    <xf numFmtId="182" fontId="40" fillId="29" borderId="96" xfId="0" applyNumberFormat="1" applyFont="1" applyFill="1" applyBorder="1" applyAlignment="1">
      <alignment horizontal="right" vertical="center" indent="1"/>
    </xf>
    <xf numFmtId="182" fontId="39" fillId="0" borderId="0" xfId="0" applyNumberFormat="1" applyFont="1" applyFill="1" applyBorder="1" applyAlignment="1">
      <alignment horizontal="right" vertical="center" indent="1"/>
    </xf>
    <xf numFmtId="182" fontId="39" fillId="28" borderId="56" xfId="0" applyNumberFormat="1" applyFont="1" applyFill="1" applyBorder="1" applyAlignment="1">
      <alignment horizontal="right" vertical="center" indent="1"/>
    </xf>
    <xf numFmtId="182" fontId="39" fillId="26" borderId="39" xfId="0" applyNumberFormat="1" applyFont="1" applyFill="1" applyBorder="1" applyAlignment="1">
      <alignment horizontal="right" vertical="center" indent="1"/>
    </xf>
    <xf numFmtId="182" fontId="39" fillId="0" borderId="95" xfId="0" applyNumberFormat="1" applyFont="1" applyBorder="1" applyAlignment="1">
      <alignment horizontal="right" vertical="center" indent="1"/>
    </xf>
    <xf numFmtId="182" fontId="45" fillId="26" borderId="97" xfId="0" applyNumberFormat="1" applyFont="1" applyFill="1" applyBorder="1" applyAlignment="1">
      <alignment horizontal="right" vertical="center" indent="1"/>
    </xf>
    <xf numFmtId="182" fontId="39" fillId="28" borderId="39" xfId="0" applyNumberFormat="1" applyFont="1" applyFill="1" applyBorder="1" applyAlignment="1">
      <alignment horizontal="right" vertical="center" indent="1"/>
    </xf>
    <xf numFmtId="182" fontId="40" fillId="29" borderId="95" xfId="0" applyNumberFormat="1" applyFont="1" applyFill="1" applyBorder="1" applyAlignment="1">
      <alignment horizontal="right" vertical="center" indent="1"/>
    </xf>
    <xf numFmtId="182" fontId="48" fillId="29" borderId="98" xfId="0" applyNumberFormat="1" applyFont="1" applyFill="1" applyBorder="1" applyAlignment="1">
      <alignment horizontal="right" vertical="center" indent="1"/>
    </xf>
    <xf numFmtId="41" fontId="28" fillId="0" borderId="22" xfId="0" applyNumberFormat="1" applyFont="1" applyFill="1" applyBorder="1" applyAlignment="1">
      <alignment horizontal="right" vertical="center" shrinkToFit="1"/>
    </xf>
    <xf numFmtId="0" fontId="25" fillId="0" borderId="0" xfId="0" applyFont="1" applyFill="1" applyAlignment="1">
      <alignment horizontal="center" vertical="center"/>
    </xf>
    <xf numFmtId="9" fontId="25" fillId="0" borderId="0" xfId="0" applyNumberFormat="1" applyFont="1" applyFill="1" applyBorder="1" applyAlignment="1">
      <alignment horizontal="center" vertical="center"/>
    </xf>
    <xf numFmtId="41" fontId="25" fillId="0" borderId="20" xfId="0" applyNumberFormat="1" applyFont="1" applyFill="1" applyBorder="1" applyAlignment="1">
      <alignment horizontal="left" vertical="center" shrinkToFit="1"/>
    </xf>
    <xf numFmtId="41" fontId="29" fillId="25" borderId="0" xfId="0" applyNumberFormat="1" applyFont="1" applyFill="1" applyAlignment="1">
      <alignment vertical="center"/>
    </xf>
    <xf numFmtId="41" fontId="28" fillId="0" borderId="22" xfId="0" applyNumberFormat="1" applyFont="1" applyFill="1" applyBorder="1" applyAlignment="1">
      <alignment vertical="center"/>
    </xf>
    <xf numFmtId="0" fontId="25" fillId="0" borderId="20" xfId="0" applyFont="1" applyFill="1" applyBorder="1" applyAlignment="1">
      <alignment horizontal="left" vertical="center" shrinkToFit="1"/>
    </xf>
    <xf numFmtId="0" fontId="25" fillId="0" borderId="23" xfId="0" applyFont="1" applyFill="1" applyBorder="1" applyAlignment="1">
      <alignment horizontal="center" vertical="center" shrinkToFit="1"/>
    </xf>
    <xf numFmtId="0" fontId="25" fillId="0" borderId="19" xfId="0" applyFont="1" applyFill="1" applyBorder="1" applyAlignment="1">
      <alignment horizontal="center" vertical="center" shrinkToFit="1"/>
    </xf>
    <xf numFmtId="0" fontId="25" fillId="0" borderId="0" xfId="0" applyFont="1" applyFill="1"/>
    <xf numFmtId="0" fontId="25" fillId="0" borderId="0" xfId="0" applyFont="1" applyFill="1" applyBorder="1"/>
    <xf numFmtId="0" fontId="28" fillId="0" borderId="0" xfId="0" applyFont="1" applyFill="1" applyBorder="1" applyAlignment="1">
      <alignment horizontal="right" vertical="center" shrinkToFit="1"/>
    </xf>
    <xf numFmtId="0" fontId="28" fillId="0" borderId="0" xfId="0" applyFont="1" applyFill="1" applyBorder="1" applyAlignment="1">
      <alignment vertical="center"/>
    </xf>
    <xf numFmtId="41" fontId="25" fillId="0" borderId="0" xfId="0" applyNumberFormat="1" applyFont="1" applyFill="1" applyBorder="1" applyAlignment="1">
      <alignment vertical="center" shrinkToFit="1"/>
    </xf>
    <xf numFmtId="9" fontId="25" fillId="0" borderId="0" xfId="0" applyNumberFormat="1" applyFont="1" applyFill="1" applyBorder="1" applyAlignment="1">
      <alignment horizontal="right" vertical="center"/>
    </xf>
    <xf numFmtId="0" fontId="25" fillId="0" borderId="13" xfId="0" applyFont="1" applyFill="1" applyBorder="1" applyAlignment="1">
      <alignment horizontal="left" vertical="center" indent="1" shrinkToFit="1"/>
    </xf>
    <xf numFmtId="0" fontId="25" fillId="0" borderId="13" xfId="0" applyNumberFormat="1" applyFont="1" applyFill="1" applyBorder="1" applyAlignment="1">
      <alignment horizontal="left" vertical="center" indent="1" shrinkToFit="1"/>
    </xf>
    <xf numFmtId="0" fontId="25" fillId="0" borderId="23" xfId="0" applyFont="1" applyFill="1" applyBorder="1" applyAlignment="1">
      <alignment horizontal="left" vertical="center" indent="1" shrinkToFit="1"/>
    </xf>
    <xf numFmtId="0" fontId="25" fillId="0" borderId="13" xfId="0" applyFont="1" applyFill="1" applyBorder="1" applyAlignment="1">
      <alignment horizontal="left" vertical="center" shrinkToFit="1"/>
    </xf>
    <xf numFmtId="0" fontId="25" fillId="0" borderId="0" xfId="0" applyFont="1" applyFill="1" applyAlignment="1">
      <alignment vertical="center"/>
    </xf>
    <xf numFmtId="0" fontId="25" fillId="0" borderId="0" xfId="0" applyFont="1" applyFill="1" applyBorder="1" applyAlignment="1">
      <alignment horizontal="center" vertical="center"/>
    </xf>
    <xf numFmtId="41" fontId="30" fillId="24" borderId="28" xfId="0" applyNumberFormat="1" applyFont="1" applyFill="1" applyBorder="1" applyAlignment="1">
      <alignment vertical="center"/>
    </xf>
    <xf numFmtId="41" fontId="30" fillId="24" borderId="29" xfId="0" applyNumberFormat="1" applyFont="1" applyFill="1" applyBorder="1" applyAlignment="1">
      <alignment vertical="center"/>
    </xf>
    <xf numFmtId="0" fontId="28" fillId="0" borderId="0" xfId="0" applyFont="1" applyFill="1" applyBorder="1" applyAlignment="1">
      <alignment horizontal="center" vertical="center" shrinkToFit="1"/>
    </xf>
    <xf numFmtId="41" fontId="25" fillId="0" borderId="20" xfId="0" applyNumberFormat="1" applyFont="1" applyFill="1" applyBorder="1" applyAlignment="1">
      <alignment vertical="center"/>
    </xf>
    <xf numFmtId="41" fontId="25" fillId="0" borderId="0" xfId="0" applyNumberFormat="1" applyFont="1" applyFill="1" applyBorder="1" applyAlignment="1">
      <alignment vertical="center"/>
    </xf>
    <xf numFmtId="41" fontId="25" fillId="0" borderId="0" xfId="0" applyNumberFormat="1" applyFont="1" applyFill="1" applyBorder="1" applyAlignment="1">
      <alignment horizontal="center" vertical="center"/>
    </xf>
    <xf numFmtId="0" fontId="29" fillId="0" borderId="0" xfId="0" applyFont="1" applyFill="1" applyAlignment="1">
      <alignment vertical="center"/>
    </xf>
    <xf numFmtId="0" fontId="25" fillId="0" borderId="0" xfId="0" applyFont="1" applyFill="1" applyBorder="1" applyAlignment="1">
      <alignment horizontal="center" vertical="center" shrinkToFit="1"/>
    </xf>
    <xf numFmtId="41" fontId="25" fillId="26" borderId="20" xfId="0" applyNumberFormat="1" applyFont="1" applyFill="1" applyBorder="1" applyAlignment="1">
      <alignment horizontal="left" vertical="center"/>
    </xf>
    <xf numFmtId="41" fontId="25" fillId="26" borderId="20" xfId="0" applyNumberFormat="1" applyFont="1" applyFill="1" applyBorder="1" applyAlignment="1">
      <alignment vertical="center"/>
    </xf>
    <xf numFmtId="41" fontId="25" fillId="0" borderId="0" xfId="0" applyNumberFormat="1" applyFont="1" applyFill="1" applyBorder="1" applyAlignment="1">
      <alignment horizontal="center" vertical="center" shrinkToFit="1"/>
    </xf>
    <xf numFmtId="0" fontId="25" fillId="0" borderId="19" xfId="0" applyFont="1" applyFill="1" applyBorder="1" applyAlignment="1">
      <alignment horizontal="left" vertical="center" indent="1" shrinkToFit="1"/>
    </xf>
    <xf numFmtId="41" fontId="25" fillId="0" borderId="20" xfId="0" applyNumberFormat="1" applyFont="1" applyFill="1" applyBorder="1" applyAlignment="1">
      <alignment horizontal="left" vertical="center"/>
    </xf>
    <xf numFmtId="41" fontId="25" fillId="26" borderId="20" xfId="0" applyNumberFormat="1" applyFont="1" applyFill="1" applyBorder="1" applyAlignment="1">
      <alignment horizontal="center" vertical="center"/>
    </xf>
    <xf numFmtId="41" fontId="25" fillId="0" borderId="20" xfId="0" applyNumberFormat="1" applyFont="1" applyFill="1" applyBorder="1" applyAlignment="1">
      <alignment horizontal="center" vertical="center"/>
    </xf>
    <xf numFmtId="41" fontId="25" fillId="0" borderId="0" xfId="0" applyNumberFormat="1" applyFont="1" applyFill="1" applyBorder="1" applyAlignment="1">
      <alignment horizontal="left" vertical="center" shrinkToFit="1"/>
    </xf>
    <xf numFmtId="0" fontId="30" fillId="26" borderId="19" xfId="0" applyFont="1" applyFill="1" applyBorder="1" applyAlignment="1">
      <alignment vertical="center" shrinkToFit="1"/>
    </xf>
    <xf numFmtId="41" fontId="30" fillId="26" borderId="20" xfId="0" applyNumberFormat="1" applyFont="1" applyFill="1" applyBorder="1" applyAlignment="1">
      <alignment horizontal="center" vertical="center"/>
    </xf>
    <xf numFmtId="41" fontId="30" fillId="26" borderId="32" xfId="0" applyNumberFormat="1" applyFont="1" applyFill="1" applyBorder="1" applyAlignment="1">
      <alignment horizontal="center" vertical="center"/>
    </xf>
    <xf numFmtId="41" fontId="28" fillId="0" borderId="22" xfId="0" applyNumberFormat="1" applyFont="1" applyFill="1" applyBorder="1" applyAlignment="1">
      <alignment horizontal="center" vertical="center" shrinkToFit="1"/>
    </xf>
    <xf numFmtId="176" fontId="28" fillId="0" borderId="22" xfId="0" applyNumberFormat="1" applyFont="1" applyFill="1" applyBorder="1" applyAlignment="1">
      <alignment horizontal="center" vertical="center"/>
    </xf>
    <xf numFmtId="41" fontId="25" fillId="26" borderId="20" xfId="0" applyNumberFormat="1" applyFont="1" applyFill="1" applyBorder="1" applyAlignment="1">
      <alignment horizontal="left" vertical="center" indent="1" shrinkToFit="1"/>
    </xf>
    <xf numFmtId="41" fontId="25" fillId="0" borderId="20" xfId="0" applyNumberFormat="1" applyFont="1" applyFill="1" applyBorder="1" applyAlignment="1">
      <alignment horizontal="left" vertical="center" indent="1" shrinkToFit="1"/>
    </xf>
    <xf numFmtId="0" fontId="25" fillId="0" borderId="37" xfId="0" applyFont="1" applyFill="1" applyBorder="1" applyAlignment="1">
      <alignment horizontal="left" vertical="center" indent="1" shrinkToFit="1"/>
    </xf>
    <xf numFmtId="0" fontId="25" fillId="26" borderId="20" xfId="0" applyFont="1" applyFill="1" applyBorder="1" applyAlignment="1">
      <alignment horizontal="left" vertical="center" indent="1" shrinkToFit="1"/>
    </xf>
    <xf numFmtId="0" fontId="25" fillId="0" borderId="20" xfId="0" applyFont="1" applyFill="1" applyBorder="1" applyAlignment="1">
      <alignment horizontal="left" vertical="center" indent="1" shrinkToFit="1"/>
    </xf>
    <xf numFmtId="0" fontId="25" fillId="0" borderId="20" xfId="0" applyNumberFormat="1" applyFont="1" applyFill="1" applyBorder="1" applyAlignment="1">
      <alignment horizontal="left" vertical="center" indent="1" shrinkToFit="1"/>
    </xf>
    <xf numFmtId="0" fontId="28" fillId="0" borderId="20" xfId="0" applyFont="1" applyFill="1" applyBorder="1" applyAlignment="1">
      <alignment horizontal="left" vertical="center" indent="1" shrinkToFit="1"/>
    </xf>
    <xf numFmtId="41" fontId="25" fillId="0" borderId="15" xfId="0" applyNumberFormat="1" applyFont="1" applyFill="1" applyBorder="1" applyAlignment="1">
      <alignment horizontal="left" vertical="center" shrinkToFit="1"/>
    </xf>
    <xf numFmtId="41" fontId="25" fillId="0" borderId="18" xfId="0" applyNumberFormat="1" applyFont="1" applyFill="1" applyBorder="1" applyAlignment="1">
      <alignment horizontal="left" vertical="center" shrinkToFit="1"/>
    </xf>
    <xf numFmtId="41" fontId="25" fillId="0" borderId="25" xfId="0" applyNumberFormat="1" applyFont="1" applyFill="1" applyBorder="1" applyAlignment="1">
      <alignment horizontal="left" vertical="center" shrinkToFit="1"/>
    </xf>
    <xf numFmtId="0" fontId="25" fillId="0" borderId="25" xfId="0" applyFont="1" applyFill="1" applyBorder="1" applyAlignment="1">
      <alignment horizontal="left" vertical="center"/>
    </xf>
    <xf numFmtId="0" fontId="25" fillId="0" borderId="18" xfId="0" applyFont="1" applyFill="1" applyBorder="1" applyAlignment="1">
      <alignment horizontal="left" vertical="center" shrinkToFit="1"/>
    </xf>
    <xf numFmtId="0" fontId="30" fillId="26" borderId="19" xfId="0" applyFont="1" applyFill="1" applyBorder="1" applyAlignment="1">
      <alignment horizontal="center" vertical="center" shrinkToFit="1"/>
    </xf>
    <xf numFmtId="0" fontId="25" fillId="0" borderId="25" xfId="0" applyFont="1" applyFill="1" applyBorder="1" applyAlignment="1">
      <alignment horizontal="left" vertical="center" shrinkToFit="1"/>
    </xf>
    <xf numFmtId="0" fontId="25" fillId="0" borderId="15" xfId="0" applyFont="1" applyFill="1" applyBorder="1" applyAlignment="1">
      <alignment horizontal="left" vertical="center" shrinkToFit="1"/>
    </xf>
    <xf numFmtId="0" fontId="25" fillId="0" borderId="13" xfId="0" applyFont="1" applyFill="1" applyBorder="1" applyAlignment="1">
      <alignment horizontal="center" vertical="center" shrinkToFit="1"/>
    </xf>
    <xf numFmtId="0" fontId="25" fillId="0" borderId="21" xfId="0" applyFont="1" applyFill="1" applyBorder="1" applyAlignment="1">
      <alignment horizontal="center" vertical="center" shrinkToFit="1"/>
    </xf>
    <xf numFmtId="41" fontId="25" fillId="25" borderId="18" xfId="0" applyNumberFormat="1" applyFont="1" applyFill="1" applyBorder="1" applyAlignment="1">
      <alignment vertical="center" shrinkToFit="1" readingOrder="2"/>
    </xf>
    <xf numFmtId="41" fontId="25" fillId="0" borderId="0" xfId="0" applyNumberFormat="1" applyFont="1" applyFill="1" applyBorder="1" applyAlignment="1">
      <alignment horizontal="right" vertical="center"/>
    </xf>
    <xf numFmtId="41" fontId="25" fillId="0" borderId="20" xfId="0" applyNumberFormat="1" applyFont="1" applyFill="1" applyBorder="1" applyAlignment="1">
      <alignment horizontal="left" vertical="center" shrinkToFit="1"/>
    </xf>
    <xf numFmtId="0" fontId="24" fillId="24" borderId="0" xfId="0" applyFont="1" applyFill="1" applyAlignment="1">
      <alignment horizontal="center" vertical="center"/>
    </xf>
    <xf numFmtId="9" fontId="25" fillId="26" borderId="20" xfId="0" applyNumberFormat="1" applyFont="1" applyFill="1" applyBorder="1" applyAlignment="1">
      <alignment vertical="center"/>
    </xf>
    <xf numFmtId="9" fontId="25" fillId="0" borderId="20" xfId="0" applyNumberFormat="1" applyFont="1" applyFill="1" applyBorder="1" applyAlignment="1">
      <alignment vertical="center"/>
    </xf>
    <xf numFmtId="9" fontId="25" fillId="0" borderId="25" xfId="0" applyNumberFormat="1" applyFont="1" applyFill="1" applyBorder="1" applyAlignment="1">
      <alignment horizontal="center" vertical="center"/>
    </xf>
    <xf numFmtId="9" fontId="25" fillId="0" borderId="15" xfId="0" applyNumberFormat="1" applyFont="1" applyFill="1" applyBorder="1" applyAlignment="1">
      <alignment horizontal="center" vertical="center"/>
    </xf>
    <xf numFmtId="9" fontId="26" fillId="0" borderId="20" xfId="0" applyNumberFormat="1" applyFont="1" applyFill="1" applyBorder="1" applyAlignment="1">
      <alignment horizontal="center" vertical="center"/>
    </xf>
    <xf numFmtId="41" fontId="28" fillId="0" borderId="22" xfId="0" applyNumberFormat="1" applyFont="1" applyFill="1" applyBorder="1" applyAlignment="1">
      <alignment vertical="center" shrinkToFit="1"/>
    </xf>
    <xf numFmtId="0" fontId="28" fillId="0" borderId="39" xfId="0" applyFont="1" applyFill="1" applyBorder="1" applyAlignment="1">
      <alignment vertical="center" shrinkToFit="1"/>
    </xf>
    <xf numFmtId="0" fontId="25" fillId="0" borderId="39" xfId="0" applyFont="1" applyFill="1" applyBorder="1" applyAlignment="1">
      <alignment vertical="center" shrinkToFit="1"/>
    </xf>
    <xf numFmtId="176" fontId="30" fillId="26" borderId="32" xfId="0" applyNumberFormat="1" applyFont="1" applyFill="1" applyBorder="1" applyAlignment="1">
      <alignment horizontal="center" vertical="center" wrapText="1"/>
    </xf>
    <xf numFmtId="41" fontId="26" fillId="0" borderId="32" xfId="0" applyNumberFormat="1" applyFont="1" applyFill="1" applyBorder="1" applyAlignment="1">
      <alignment horizontal="center" vertical="center"/>
    </xf>
    <xf numFmtId="41" fontId="25" fillId="0" borderId="32" xfId="0" applyNumberFormat="1" applyFont="1" applyFill="1" applyBorder="1" applyAlignment="1">
      <alignment horizontal="left" vertical="center" shrinkToFit="1"/>
    </xf>
    <xf numFmtId="41" fontId="25" fillId="26" borderId="32" xfId="0" applyNumberFormat="1" applyFont="1" applyFill="1" applyBorder="1" applyAlignment="1">
      <alignment horizontal="right" vertical="center"/>
    </xf>
    <xf numFmtId="41" fontId="25" fillId="0" borderId="17" xfId="0" applyNumberFormat="1" applyFont="1" applyFill="1" applyBorder="1" applyAlignment="1">
      <alignment horizontal="right" vertical="center" shrinkToFit="1"/>
    </xf>
    <xf numFmtId="41" fontId="25" fillId="0" borderId="12" xfId="0" applyNumberFormat="1" applyFont="1" applyFill="1" applyBorder="1" applyAlignment="1">
      <alignment horizontal="right" vertical="center" shrinkToFit="1"/>
    </xf>
    <xf numFmtId="0" fontId="28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left" vertical="center"/>
    </xf>
    <xf numFmtId="41" fontId="28" fillId="0" borderId="0" xfId="0" applyNumberFormat="1" applyFont="1" applyFill="1" applyBorder="1" applyAlignment="1">
      <alignment horizontal="right" vertical="center" shrinkToFit="1"/>
    </xf>
    <xf numFmtId="41" fontId="28" fillId="0" borderId="0" xfId="0" applyNumberFormat="1" applyFont="1" applyFill="1" applyBorder="1" applyAlignment="1">
      <alignment horizontal="left" vertical="center" shrinkToFit="1"/>
    </xf>
    <xf numFmtId="41" fontId="25" fillId="0" borderId="32" xfId="0" applyNumberFormat="1" applyFont="1" applyFill="1" applyBorder="1" applyAlignment="1">
      <alignment horizontal="left" vertical="center" wrapText="1"/>
    </xf>
    <xf numFmtId="41" fontId="28" fillId="26" borderId="14" xfId="0" applyNumberFormat="1" applyFont="1" applyFill="1" applyBorder="1" applyAlignment="1">
      <alignment horizontal="right" vertical="center"/>
    </xf>
    <xf numFmtId="41" fontId="28" fillId="26" borderId="14" xfId="0" applyNumberFormat="1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left" vertical="center" shrinkToFit="1"/>
    </xf>
    <xf numFmtId="41" fontId="25" fillId="0" borderId="32" xfId="0" applyNumberFormat="1" applyFont="1" applyFill="1" applyBorder="1" applyAlignment="1">
      <alignment horizontal="right" vertical="center" shrinkToFit="1"/>
    </xf>
    <xf numFmtId="41" fontId="28" fillId="0" borderId="0" xfId="0" applyNumberFormat="1" applyFont="1" applyFill="1" applyBorder="1" applyAlignment="1">
      <alignment vertical="center" shrinkToFit="1"/>
    </xf>
    <xf numFmtId="41" fontId="25" fillId="0" borderId="32" xfId="0" applyNumberFormat="1" applyFont="1" applyFill="1" applyBorder="1" applyAlignment="1">
      <alignment horizontal="center" vertical="center"/>
    </xf>
    <xf numFmtId="41" fontId="28" fillId="0" borderId="14" xfId="0" applyNumberFormat="1" applyFont="1" applyFill="1" applyBorder="1" applyAlignment="1">
      <alignment horizontal="right" vertical="center"/>
    </xf>
    <xf numFmtId="41" fontId="28" fillId="0" borderId="14" xfId="0" applyNumberFormat="1" applyFont="1" applyFill="1" applyBorder="1" applyAlignment="1">
      <alignment horizontal="center" vertical="center"/>
    </xf>
    <xf numFmtId="41" fontId="28" fillId="0" borderId="14" xfId="0" quotePrefix="1" applyNumberFormat="1" applyFont="1" applyFill="1" applyBorder="1" applyAlignment="1">
      <alignment horizontal="center" vertical="center"/>
    </xf>
    <xf numFmtId="0" fontId="28" fillId="0" borderId="14" xfId="0" applyFont="1" applyFill="1" applyBorder="1" applyAlignment="1">
      <alignment horizontal="center" vertical="center"/>
    </xf>
    <xf numFmtId="41" fontId="28" fillId="0" borderId="0" xfId="0" applyNumberFormat="1" applyFont="1" applyFill="1" applyBorder="1" applyAlignment="1">
      <alignment horizontal="center" vertical="center"/>
    </xf>
    <xf numFmtId="41" fontId="28" fillId="0" borderId="0" xfId="0" applyNumberFormat="1" applyFont="1" applyFill="1" applyBorder="1" applyAlignment="1">
      <alignment horizontal="center" vertical="center"/>
    </xf>
    <xf numFmtId="41" fontId="25" fillId="0" borderId="17" xfId="0" applyNumberFormat="1" applyFont="1" applyFill="1" applyBorder="1" applyAlignment="1">
      <alignment horizontal="right" vertical="center"/>
    </xf>
    <xf numFmtId="41" fontId="25" fillId="0" borderId="12" xfId="0" applyNumberFormat="1" applyFont="1" applyFill="1" applyBorder="1" applyAlignment="1">
      <alignment horizontal="right" vertical="center"/>
    </xf>
    <xf numFmtId="41" fontId="25" fillId="0" borderId="30" xfId="0" applyNumberFormat="1" applyFont="1" applyFill="1" applyBorder="1" applyAlignment="1">
      <alignment horizontal="right" vertical="center"/>
    </xf>
    <xf numFmtId="41" fontId="25" fillId="0" borderId="0" xfId="0" applyNumberFormat="1" applyFont="1" applyFill="1" applyBorder="1" applyAlignment="1">
      <alignment horizontal="right" vertical="center"/>
    </xf>
    <xf numFmtId="41" fontId="28" fillId="26" borderId="14" xfId="0" applyNumberFormat="1" applyFont="1" applyFill="1" applyBorder="1" applyAlignment="1">
      <alignment horizontal="center" vertical="center"/>
    </xf>
    <xf numFmtId="41" fontId="28" fillId="0" borderId="0" xfId="0" applyNumberFormat="1" applyFont="1" applyFill="1" applyBorder="1" applyAlignment="1">
      <alignment horizontal="right" vertical="center"/>
    </xf>
    <xf numFmtId="0" fontId="25" fillId="0" borderId="14" xfId="0" applyFont="1" applyFill="1" applyBorder="1" applyAlignment="1">
      <alignment horizontal="center" vertical="center"/>
    </xf>
    <xf numFmtId="41" fontId="25" fillId="0" borderId="14" xfId="0" applyNumberFormat="1" applyFont="1" applyFill="1" applyBorder="1" applyAlignment="1">
      <alignment horizontal="right" vertical="center"/>
    </xf>
    <xf numFmtId="41" fontId="25" fillId="26" borderId="32" xfId="0" applyNumberFormat="1" applyFont="1" applyFill="1" applyBorder="1" applyAlignment="1">
      <alignment horizontal="center" vertical="center"/>
    </xf>
    <xf numFmtId="41" fontId="25" fillId="0" borderId="30" xfId="0" applyNumberFormat="1" applyFont="1" applyFill="1" applyBorder="1" applyAlignment="1">
      <alignment horizontal="right" vertical="center" shrinkToFit="1"/>
    </xf>
    <xf numFmtId="41" fontId="28" fillId="0" borderId="14" xfId="0" applyNumberFormat="1" applyFont="1" applyFill="1" applyBorder="1" applyAlignment="1">
      <alignment horizontal="center" vertical="center"/>
    </xf>
    <xf numFmtId="41" fontId="25" fillId="0" borderId="32" xfId="0" applyNumberFormat="1" applyFont="1" applyFill="1" applyBorder="1" applyAlignment="1">
      <alignment horizontal="right" vertical="center"/>
    </xf>
    <xf numFmtId="41" fontId="25" fillId="0" borderId="24" xfId="0" applyNumberFormat="1" applyFont="1" applyFill="1" applyBorder="1" applyAlignment="1">
      <alignment horizontal="right" vertical="center"/>
    </xf>
    <xf numFmtId="41" fontId="25" fillId="0" borderId="24" xfId="0" quotePrefix="1" applyNumberFormat="1" applyFont="1" applyFill="1" applyBorder="1" applyAlignment="1">
      <alignment horizontal="center" vertical="center"/>
    </xf>
    <xf numFmtId="0" fontId="25" fillId="0" borderId="24" xfId="0" applyFont="1" applyFill="1" applyBorder="1" applyAlignment="1">
      <alignment horizontal="center" vertical="center"/>
    </xf>
    <xf numFmtId="0" fontId="25" fillId="0" borderId="24" xfId="0" applyFont="1" applyFill="1" applyBorder="1" applyAlignment="1">
      <alignment horizontal="left" vertical="center"/>
    </xf>
    <xf numFmtId="3" fontId="25" fillId="0" borderId="11" xfId="0" applyNumberFormat="1" applyFont="1" applyFill="1" applyBorder="1" applyAlignment="1">
      <alignment horizontal="right" vertical="center"/>
    </xf>
    <xf numFmtId="41" fontId="25" fillId="0" borderId="11" xfId="0" quotePrefix="1" applyNumberFormat="1" applyFont="1" applyFill="1" applyBorder="1" applyAlignment="1">
      <alignment horizontal="center" vertical="center"/>
    </xf>
    <xf numFmtId="0" fontId="25" fillId="0" borderId="11" xfId="0" applyFont="1" applyFill="1" applyBorder="1" applyAlignment="1">
      <alignment horizontal="center" vertical="center"/>
    </xf>
    <xf numFmtId="0" fontId="25" fillId="0" borderId="11" xfId="0" applyFont="1" applyFill="1" applyBorder="1" applyAlignment="1">
      <alignment horizontal="left" vertical="center"/>
    </xf>
    <xf numFmtId="41" fontId="25" fillId="0" borderId="22" xfId="0" quotePrefix="1" applyNumberFormat="1" applyFont="1" applyFill="1" applyBorder="1" applyAlignment="1">
      <alignment horizontal="center" vertical="center"/>
    </xf>
    <xf numFmtId="0" fontId="25" fillId="0" borderId="22" xfId="0" applyFont="1" applyFill="1" applyBorder="1" applyAlignment="1">
      <alignment horizontal="left" vertical="center"/>
    </xf>
    <xf numFmtId="41" fontId="25" fillId="25" borderId="20" xfId="0" applyNumberFormat="1" applyFont="1" applyFill="1" applyBorder="1" applyAlignment="1">
      <alignment horizontal="left" vertical="center" shrinkToFit="1"/>
    </xf>
    <xf numFmtId="41" fontId="25" fillId="0" borderId="26" xfId="0" applyNumberFormat="1" applyFont="1" applyFill="1" applyBorder="1" applyAlignment="1">
      <alignment horizontal="center" vertical="center" wrapText="1"/>
    </xf>
    <xf numFmtId="9" fontId="25" fillId="0" borderId="20" xfId="0" applyNumberFormat="1" applyFont="1" applyFill="1" applyBorder="1" applyAlignment="1">
      <alignment horizontal="center" vertical="center"/>
    </xf>
    <xf numFmtId="0" fontId="25" fillId="0" borderId="15" xfId="0" applyNumberFormat="1" applyFont="1" applyFill="1" applyBorder="1" applyAlignment="1">
      <alignment horizontal="center" vertical="center"/>
    </xf>
    <xf numFmtId="41" fontId="29" fillId="25" borderId="0" xfId="0" applyNumberFormat="1" applyFont="1" applyFill="1" applyAlignment="1">
      <alignment vertical="center"/>
    </xf>
    <xf numFmtId="0" fontId="24" fillId="24" borderId="0" xfId="0" applyFont="1" applyFill="1" applyAlignment="1">
      <alignment horizontal="center" vertical="center"/>
    </xf>
    <xf numFmtId="0" fontId="29" fillId="24" borderId="0" xfId="0" applyNumberFormat="1" applyFont="1" applyFill="1" applyAlignment="1">
      <alignment horizontal="center" vertical="center"/>
    </xf>
    <xf numFmtId="41" fontId="29" fillId="24" borderId="0" xfId="0" applyNumberFormat="1" applyFont="1" applyFill="1" applyAlignment="1">
      <alignment horizontal="center" vertical="center"/>
    </xf>
    <xf numFmtId="41" fontId="29" fillId="24" borderId="12" xfId="0" applyNumberFormat="1" applyFont="1" applyFill="1" applyBorder="1" applyAlignment="1">
      <alignment vertical="center"/>
    </xf>
    <xf numFmtId="41" fontId="29" fillId="24" borderId="30" xfId="0" applyNumberFormat="1" applyFont="1" applyFill="1" applyBorder="1" applyAlignment="1">
      <alignment vertical="center"/>
    </xf>
    <xf numFmtId="41" fontId="29" fillId="26" borderId="12" xfId="0" applyNumberFormat="1" applyFont="1" applyFill="1" applyBorder="1" applyAlignment="1">
      <alignment vertical="center"/>
    </xf>
    <xf numFmtId="41" fontId="70" fillId="0" borderId="0" xfId="0" applyNumberFormat="1" applyFont="1" applyFill="1" applyBorder="1" applyAlignment="1">
      <alignment vertical="center"/>
    </xf>
    <xf numFmtId="41" fontId="70" fillId="24" borderId="0" xfId="0" applyNumberFormat="1" applyFont="1" applyFill="1" applyBorder="1" applyAlignment="1">
      <alignment vertical="center"/>
    </xf>
    <xf numFmtId="0" fontId="28" fillId="0" borderId="7" xfId="0" applyFont="1" applyFill="1" applyBorder="1" applyAlignment="1">
      <alignment horizontal="left" vertical="center" shrinkToFit="1"/>
    </xf>
    <xf numFmtId="9" fontId="25" fillId="0" borderId="106" xfId="0" applyNumberFormat="1" applyFont="1" applyFill="1" applyBorder="1" applyAlignment="1">
      <alignment horizontal="center" vertical="center" shrinkToFit="1"/>
    </xf>
    <xf numFmtId="0" fontId="28" fillId="0" borderId="11" xfId="0" applyFont="1" applyFill="1" applyBorder="1" applyAlignment="1">
      <alignment horizontal="left" vertical="center" shrinkToFit="1"/>
    </xf>
    <xf numFmtId="9" fontId="25" fillId="0" borderId="106" xfId="0" applyNumberFormat="1" applyFont="1" applyFill="1" applyBorder="1" applyAlignment="1">
      <alignment horizontal="center" vertical="center"/>
    </xf>
    <xf numFmtId="0" fontId="25" fillId="0" borderId="106" xfId="0" applyNumberFormat="1" applyFont="1" applyFill="1" applyBorder="1" applyAlignment="1">
      <alignment horizontal="center" vertical="center"/>
    </xf>
    <xf numFmtId="0" fontId="28" fillId="0" borderId="22" xfId="0" applyFont="1" applyFill="1" applyBorder="1" applyAlignment="1">
      <alignment horizontal="left" vertical="center" shrinkToFit="1"/>
    </xf>
    <xf numFmtId="41" fontId="32" fillId="24" borderId="108" xfId="0" applyNumberFormat="1" applyFont="1" applyFill="1" applyBorder="1" applyAlignment="1">
      <alignment horizontal="center" vertical="center" shrinkToFit="1"/>
    </xf>
    <xf numFmtId="41" fontId="29" fillId="26" borderId="110" xfId="0" applyNumberFormat="1" applyFont="1" applyFill="1" applyBorder="1" applyAlignment="1">
      <alignment vertical="center"/>
    </xf>
    <xf numFmtId="41" fontId="29" fillId="24" borderId="0" xfId="0" applyNumberFormat="1" applyFont="1" applyFill="1" applyBorder="1" applyAlignment="1">
      <alignment vertical="center"/>
    </xf>
    <xf numFmtId="176" fontId="29" fillId="26" borderId="110" xfId="0" applyNumberFormat="1" applyFont="1" applyFill="1" applyBorder="1" applyAlignment="1">
      <alignment vertical="center"/>
    </xf>
    <xf numFmtId="176" fontId="29" fillId="25" borderId="12" xfId="0" applyNumberFormat="1" applyFont="1" applyFill="1" applyBorder="1" applyAlignment="1">
      <alignment vertical="center"/>
    </xf>
    <xf numFmtId="41" fontId="29" fillId="26" borderId="107" xfId="0" applyNumberFormat="1" applyFont="1" applyFill="1" applyBorder="1" applyAlignment="1">
      <alignment vertical="center"/>
    </xf>
    <xf numFmtId="176" fontId="29" fillId="24" borderId="12" xfId="0" applyNumberFormat="1" applyFont="1" applyFill="1" applyBorder="1" applyAlignment="1">
      <alignment vertical="center"/>
    </xf>
    <xf numFmtId="9" fontId="29" fillId="26" borderId="109" xfId="0" applyNumberFormat="1" applyFont="1" applyFill="1" applyBorder="1" applyAlignment="1">
      <alignment horizontal="center" vertical="center"/>
    </xf>
    <xf numFmtId="176" fontId="32" fillId="24" borderId="110" xfId="0" applyNumberFormat="1" applyFont="1" applyFill="1" applyBorder="1" applyAlignment="1">
      <alignment horizontal="right" vertical="center"/>
    </xf>
    <xf numFmtId="41" fontId="29" fillId="24" borderId="26" xfId="0" applyNumberFormat="1" applyFont="1" applyFill="1" applyBorder="1" applyAlignment="1">
      <alignment vertical="center"/>
    </xf>
    <xf numFmtId="176" fontId="29" fillId="26" borderId="110" xfId="0" applyNumberFormat="1" applyFont="1" applyFill="1" applyBorder="1" applyAlignment="1">
      <alignment horizontal="right" vertical="center"/>
    </xf>
    <xf numFmtId="0" fontId="26" fillId="24" borderId="0" xfId="0" applyFont="1" applyFill="1" applyBorder="1" applyAlignment="1">
      <alignment horizontal="center" vertical="center"/>
    </xf>
    <xf numFmtId="0" fontId="25" fillId="24" borderId="0" xfId="0" applyFont="1" applyFill="1" applyBorder="1" applyAlignment="1">
      <alignment vertical="center"/>
    </xf>
    <xf numFmtId="0" fontId="24" fillId="24" borderId="0" xfId="0" applyFont="1" applyFill="1" applyAlignment="1">
      <alignment horizontal="center" vertical="center"/>
    </xf>
    <xf numFmtId="0" fontId="29" fillId="24" borderId="0" xfId="0" applyNumberFormat="1" applyFont="1" applyFill="1" applyAlignment="1">
      <alignment horizontal="center" vertical="center"/>
    </xf>
    <xf numFmtId="41" fontId="29" fillId="24" borderId="0" xfId="0" applyNumberFormat="1" applyFont="1" applyFill="1" applyAlignment="1">
      <alignment horizontal="center" vertical="center"/>
    </xf>
    <xf numFmtId="41" fontId="29" fillId="26" borderId="109" xfId="0" applyNumberFormat="1" applyFont="1" applyFill="1" applyBorder="1" applyAlignment="1">
      <alignment horizontal="left" vertical="center"/>
    </xf>
    <xf numFmtId="0" fontId="30" fillId="26" borderId="20" xfId="0" applyFont="1" applyFill="1" applyBorder="1" applyAlignment="1">
      <alignment horizontal="center" vertical="center" shrinkToFit="1"/>
    </xf>
    <xf numFmtId="0" fontId="30" fillId="26" borderId="20" xfId="0" applyFont="1" applyFill="1" applyBorder="1" applyAlignment="1">
      <alignment horizontal="center" vertical="center" wrapText="1"/>
    </xf>
    <xf numFmtId="176" fontId="30" fillId="26" borderId="111" xfId="0" applyNumberFormat="1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41" fontId="29" fillId="26" borderId="109" xfId="0" applyNumberFormat="1" applyFont="1" applyFill="1" applyBorder="1" applyAlignment="1">
      <alignment vertical="center" shrinkToFit="1"/>
    </xf>
    <xf numFmtId="9" fontId="71" fillId="0" borderId="0" xfId="0" applyNumberFormat="1" applyFont="1" applyFill="1" applyBorder="1" applyAlignment="1">
      <alignment horizontal="center" vertical="center"/>
    </xf>
    <xf numFmtId="0" fontId="72" fillId="0" borderId="0" xfId="0" applyFont="1" applyFill="1" applyBorder="1" applyAlignment="1">
      <alignment horizontal="left" vertical="center" shrinkToFit="1"/>
    </xf>
    <xf numFmtId="41" fontId="72" fillId="0" borderId="0" xfId="0" applyNumberFormat="1" applyFont="1" applyFill="1" applyBorder="1" applyAlignment="1">
      <alignment horizontal="right" vertical="center"/>
    </xf>
    <xf numFmtId="41" fontId="72" fillId="0" borderId="0" xfId="0" applyNumberFormat="1" applyFont="1" applyFill="1" applyBorder="1" applyAlignment="1">
      <alignment horizontal="center" vertical="center"/>
    </xf>
    <xf numFmtId="0" fontId="72" fillId="0" borderId="0" xfId="0" applyFont="1" applyFill="1" applyBorder="1" applyAlignment="1">
      <alignment horizontal="center" vertical="center"/>
    </xf>
    <xf numFmtId="0" fontId="72" fillId="0" borderId="0" xfId="0" applyFont="1" applyFill="1" applyBorder="1" applyAlignment="1">
      <alignment horizontal="left" vertical="center"/>
    </xf>
    <xf numFmtId="41" fontId="72" fillId="0" borderId="0" xfId="0" applyNumberFormat="1" applyFont="1" applyFill="1" applyBorder="1" applyAlignment="1">
      <alignment horizontal="right" vertical="center" shrinkToFit="1"/>
    </xf>
    <xf numFmtId="41" fontId="71" fillId="26" borderId="114" xfId="0" applyNumberFormat="1" applyFont="1" applyFill="1" applyBorder="1" applyAlignment="1">
      <alignment horizontal="center" vertical="center" shrinkToFit="1"/>
    </xf>
    <xf numFmtId="41" fontId="73" fillId="0" borderId="114" xfId="0" applyNumberFormat="1" applyFont="1" applyFill="1" applyBorder="1" applyAlignment="1">
      <alignment horizontal="center" vertical="center"/>
    </xf>
    <xf numFmtId="0" fontId="72" fillId="0" borderId="114" xfId="0" applyFont="1" applyFill="1" applyBorder="1" applyAlignment="1">
      <alignment horizontal="left" vertical="center" shrinkToFit="1"/>
    </xf>
    <xf numFmtId="41" fontId="72" fillId="0" borderId="114" xfId="0" applyNumberFormat="1" applyFont="1" applyFill="1" applyBorder="1" applyAlignment="1">
      <alignment horizontal="right" vertical="center"/>
    </xf>
    <xf numFmtId="41" fontId="72" fillId="0" borderId="114" xfId="0" applyNumberFormat="1" applyFont="1" applyFill="1" applyBorder="1" applyAlignment="1">
      <alignment horizontal="center" vertical="center"/>
    </xf>
    <xf numFmtId="0" fontId="72" fillId="0" borderId="114" xfId="0" applyFont="1" applyFill="1" applyBorder="1" applyAlignment="1">
      <alignment horizontal="center" vertical="center"/>
    </xf>
    <xf numFmtId="0" fontId="72" fillId="0" borderId="114" xfId="0" applyFont="1" applyFill="1" applyBorder="1" applyAlignment="1">
      <alignment horizontal="left" vertical="center"/>
    </xf>
    <xf numFmtId="41" fontId="71" fillId="26" borderId="114" xfId="0" applyNumberFormat="1" applyFont="1" applyFill="1" applyBorder="1" applyAlignment="1">
      <alignment horizontal="center" vertical="center"/>
    </xf>
    <xf numFmtId="41" fontId="72" fillId="26" borderId="114" xfId="0" applyNumberFormat="1" applyFont="1" applyFill="1" applyBorder="1" applyAlignment="1">
      <alignment horizontal="left" vertical="center" shrinkToFit="1"/>
    </xf>
    <xf numFmtId="41" fontId="72" fillId="26" borderId="114" xfId="0" applyNumberFormat="1" applyFont="1" applyFill="1" applyBorder="1" applyAlignment="1">
      <alignment horizontal="right" vertical="center"/>
    </xf>
    <xf numFmtId="41" fontId="72" fillId="26" borderId="114" xfId="0" applyNumberFormat="1" applyFont="1" applyFill="1" applyBorder="1" applyAlignment="1">
      <alignment horizontal="center" vertical="center"/>
    </xf>
    <xf numFmtId="41" fontId="72" fillId="26" borderId="114" xfId="0" applyNumberFormat="1" applyFont="1" applyFill="1" applyBorder="1" applyAlignment="1">
      <alignment horizontal="left" vertical="center"/>
    </xf>
    <xf numFmtId="41" fontId="71" fillId="0" borderId="114" xfId="0" applyNumberFormat="1" applyFont="1" applyFill="1" applyBorder="1" applyAlignment="1">
      <alignment horizontal="center" vertical="center"/>
    </xf>
    <xf numFmtId="41" fontId="72" fillId="0" borderId="114" xfId="0" applyNumberFormat="1" applyFont="1" applyFill="1" applyBorder="1" applyAlignment="1">
      <alignment horizontal="left" vertical="center"/>
    </xf>
    <xf numFmtId="41" fontId="72" fillId="0" borderId="114" xfId="0" applyNumberFormat="1" applyFont="1" applyFill="1" applyBorder="1" applyAlignment="1">
      <alignment horizontal="left" vertical="center" shrinkToFit="1"/>
    </xf>
    <xf numFmtId="41" fontId="72" fillId="0" borderId="114" xfId="0" quotePrefix="1" applyNumberFormat="1" applyFont="1" applyFill="1" applyBorder="1" applyAlignment="1">
      <alignment horizontal="center" vertical="center"/>
    </xf>
    <xf numFmtId="13" fontId="72" fillId="0" borderId="114" xfId="0" quotePrefix="1" applyNumberFormat="1" applyFont="1" applyFill="1" applyBorder="1" applyAlignment="1">
      <alignment horizontal="center" vertical="center"/>
    </xf>
    <xf numFmtId="177" fontId="72" fillId="0" borderId="114" xfId="0" quotePrefix="1" applyNumberFormat="1" applyFont="1" applyFill="1" applyBorder="1" applyAlignment="1">
      <alignment horizontal="center" vertical="center"/>
    </xf>
    <xf numFmtId="41" fontId="71" fillId="0" borderId="116" xfId="0" applyNumberFormat="1" applyFont="1" applyFill="1" applyBorder="1" applyAlignment="1">
      <alignment horizontal="center" vertical="center"/>
    </xf>
    <xf numFmtId="41" fontId="72" fillId="0" borderId="117" xfId="0" applyNumberFormat="1" applyFont="1" applyFill="1" applyBorder="1" applyAlignment="1">
      <alignment horizontal="left" vertical="center" shrinkToFit="1"/>
    </xf>
    <xf numFmtId="41" fontId="72" fillId="0" borderId="117" xfId="0" applyNumberFormat="1" applyFont="1" applyFill="1" applyBorder="1" applyAlignment="1">
      <alignment horizontal="right" vertical="center"/>
    </xf>
    <xf numFmtId="41" fontId="72" fillId="0" borderId="117" xfId="0" quotePrefix="1" applyNumberFormat="1" applyFont="1" applyFill="1" applyBorder="1" applyAlignment="1">
      <alignment horizontal="center" vertical="center"/>
    </xf>
    <xf numFmtId="177" fontId="72" fillId="0" borderId="117" xfId="0" quotePrefix="1" applyNumberFormat="1" applyFont="1" applyFill="1" applyBorder="1" applyAlignment="1">
      <alignment horizontal="center" vertical="center"/>
    </xf>
    <xf numFmtId="41" fontId="72" fillId="0" borderId="117" xfId="0" applyNumberFormat="1" applyFont="1" applyFill="1" applyBorder="1" applyAlignment="1">
      <alignment horizontal="center" vertical="center"/>
    </xf>
    <xf numFmtId="41" fontId="72" fillId="0" borderId="117" xfId="0" applyNumberFormat="1" applyFont="1" applyFill="1" applyBorder="1" applyAlignment="1">
      <alignment horizontal="left" vertical="center"/>
    </xf>
    <xf numFmtId="41" fontId="71" fillId="0" borderId="118" xfId="0" applyNumberFormat="1" applyFont="1" applyFill="1" applyBorder="1" applyAlignment="1">
      <alignment horizontal="center" vertical="center"/>
    </xf>
    <xf numFmtId="41" fontId="72" fillId="0" borderId="119" xfId="0" applyNumberFormat="1" applyFont="1" applyFill="1" applyBorder="1" applyAlignment="1">
      <alignment horizontal="left" vertical="center" shrinkToFit="1"/>
    </xf>
    <xf numFmtId="41" fontId="72" fillId="0" borderId="119" xfId="0" applyNumberFormat="1" applyFont="1" applyFill="1" applyBorder="1" applyAlignment="1">
      <alignment horizontal="right" vertical="center"/>
    </xf>
    <xf numFmtId="41" fontId="72" fillId="0" borderId="119" xfId="0" quotePrefix="1" applyNumberFormat="1" applyFont="1" applyFill="1" applyBorder="1" applyAlignment="1">
      <alignment horizontal="center" vertical="center"/>
    </xf>
    <xf numFmtId="41" fontId="72" fillId="0" borderId="119" xfId="0" applyNumberFormat="1" applyFont="1" applyFill="1" applyBorder="1" applyAlignment="1">
      <alignment horizontal="left" vertical="center"/>
    </xf>
    <xf numFmtId="41" fontId="72" fillId="0" borderId="120" xfId="0" applyNumberFormat="1" applyFont="1" applyFill="1" applyBorder="1" applyAlignment="1">
      <alignment horizontal="left" vertical="center" shrinkToFit="1"/>
    </xf>
    <xf numFmtId="41" fontId="72" fillId="0" borderId="120" xfId="0" applyNumberFormat="1" applyFont="1" applyFill="1" applyBorder="1" applyAlignment="1">
      <alignment horizontal="right" vertical="center"/>
    </xf>
    <xf numFmtId="41" fontId="72" fillId="0" borderId="120" xfId="0" quotePrefix="1" applyNumberFormat="1" applyFont="1" applyFill="1" applyBorder="1" applyAlignment="1">
      <alignment horizontal="center" vertical="center"/>
    </xf>
    <xf numFmtId="41" fontId="72" fillId="0" borderId="120" xfId="0" applyNumberFormat="1" applyFont="1" applyFill="1" applyBorder="1" applyAlignment="1">
      <alignment horizontal="center" vertical="center"/>
    </xf>
    <xf numFmtId="41" fontId="72" fillId="0" borderId="120" xfId="0" applyNumberFormat="1" applyFont="1" applyFill="1" applyBorder="1" applyAlignment="1">
      <alignment horizontal="left" vertical="center"/>
    </xf>
    <xf numFmtId="41" fontId="71" fillId="0" borderId="115" xfId="0" applyNumberFormat="1" applyFont="1" applyFill="1" applyBorder="1" applyAlignment="1">
      <alignment horizontal="center" vertical="center"/>
    </xf>
    <xf numFmtId="41" fontId="72" fillId="0" borderId="121" xfId="0" applyNumberFormat="1" applyFont="1" applyFill="1" applyBorder="1" applyAlignment="1">
      <alignment horizontal="left" vertical="center" shrinkToFit="1"/>
    </xf>
    <xf numFmtId="41" fontId="72" fillId="0" borderId="121" xfId="0" applyNumberFormat="1" applyFont="1" applyFill="1" applyBorder="1" applyAlignment="1">
      <alignment horizontal="right" vertical="center"/>
    </xf>
    <xf numFmtId="41" fontId="72" fillId="0" borderId="121" xfId="0" quotePrefix="1" applyNumberFormat="1" applyFont="1" applyFill="1" applyBorder="1" applyAlignment="1">
      <alignment horizontal="center" vertical="center"/>
    </xf>
    <xf numFmtId="41" fontId="72" fillId="0" borderId="121" xfId="0" applyNumberFormat="1" applyFont="1" applyFill="1" applyBorder="1" applyAlignment="1">
      <alignment horizontal="center" vertical="center"/>
    </xf>
    <xf numFmtId="41" fontId="72" fillId="0" borderId="121" xfId="0" applyNumberFormat="1" applyFont="1" applyFill="1" applyBorder="1" applyAlignment="1">
      <alignment horizontal="left" vertical="center"/>
    </xf>
    <xf numFmtId="0" fontId="72" fillId="0" borderId="117" xfId="0" applyFont="1" applyFill="1" applyBorder="1" applyAlignment="1">
      <alignment horizontal="left" vertical="center" shrinkToFit="1"/>
    </xf>
    <xf numFmtId="0" fontId="72" fillId="0" borderId="117" xfId="0" applyFont="1" applyFill="1" applyBorder="1" applyAlignment="1">
      <alignment horizontal="center" vertical="center"/>
    </xf>
    <xf numFmtId="0" fontId="72" fillId="0" borderId="117" xfId="0" applyFont="1" applyFill="1" applyBorder="1" applyAlignment="1">
      <alignment horizontal="left" vertical="center"/>
    </xf>
    <xf numFmtId="0" fontId="72" fillId="0" borderId="119" xfId="0" applyFont="1" applyFill="1" applyBorder="1" applyAlignment="1">
      <alignment horizontal="left" vertical="center" shrinkToFit="1"/>
    </xf>
    <xf numFmtId="41" fontId="72" fillId="0" borderId="119" xfId="0" applyNumberFormat="1" applyFont="1" applyFill="1" applyBorder="1" applyAlignment="1">
      <alignment horizontal="center" vertical="center"/>
    </xf>
    <xf numFmtId="0" fontId="72" fillId="0" borderId="119" xfId="0" applyFont="1" applyFill="1" applyBorder="1" applyAlignment="1">
      <alignment horizontal="center" vertical="center"/>
    </xf>
    <xf numFmtId="0" fontId="72" fillId="0" borderId="119" xfId="0" applyFont="1" applyFill="1" applyBorder="1" applyAlignment="1">
      <alignment horizontal="left" vertical="center"/>
    </xf>
    <xf numFmtId="41" fontId="71" fillId="0" borderId="114" xfId="0" applyNumberFormat="1" applyFont="1" applyFill="1" applyBorder="1" applyAlignment="1">
      <alignment horizontal="left" vertical="center" wrapText="1"/>
    </xf>
    <xf numFmtId="41" fontId="72" fillId="0" borderId="119" xfId="0" quotePrefix="1" applyNumberFormat="1" applyFont="1" applyFill="1" applyBorder="1" applyAlignment="1">
      <alignment horizontal="right" vertical="center"/>
    </xf>
    <xf numFmtId="176" fontId="72" fillId="0" borderId="119" xfId="0" quotePrefix="1" applyNumberFormat="1" applyFont="1" applyFill="1" applyBorder="1" applyAlignment="1">
      <alignment horizontal="right" vertical="center"/>
    </xf>
    <xf numFmtId="176" fontId="72" fillId="0" borderId="119" xfId="0" quotePrefix="1" applyNumberFormat="1" applyFont="1" applyFill="1" applyBorder="1" applyAlignment="1">
      <alignment horizontal="center" vertical="center"/>
    </xf>
    <xf numFmtId="41" fontId="71" fillId="0" borderId="116" xfId="0" applyNumberFormat="1" applyFont="1" applyFill="1" applyBorder="1" applyAlignment="1">
      <alignment horizontal="left" vertical="center" wrapText="1"/>
    </xf>
    <xf numFmtId="41" fontId="71" fillId="0" borderId="118" xfId="0" applyNumberFormat="1" applyFont="1" applyFill="1" applyBorder="1" applyAlignment="1">
      <alignment horizontal="left" vertical="center" wrapText="1"/>
    </xf>
    <xf numFmtId="0" fontId="72" fillId="0" borderId="120" xfId="0" applyFont="1" applyFill="1" applyBorder="1" applyAlignment="1">
      <alignment horizontal="left" vertical="center" shrinkToFit="1"/>
    </xf>
    <xf numFmtId="41" fontId="72" fillId="0" borderId="118" xfId="0" applyNumberFormat="1" applyFont="1" applyFill="1" applyBorder="1" applyAlignment="1">
      <alignment horizontal="center" vertical="center"/>
    </xf>
    <xf numFmtId="41" fontId="72" fillId="0" borderId="115" xfId="0" applyNumberFormat="1" applyFont="1" applyFill="1" applyBorder="1" applyAlignment="1">
      <alignment horizontal="right" vertical="center"/>
    </xf>
    <xf numFmtId="41" fontId="72" fillId="0" borderId="115" xfId="0" quotePrefix="1" applyNumberFormat="1" applyFont="1" applyFill="1" applyBorder="1" applyAlignment="1">
      <alignment horizontal="center" vertical="center"/>
    </xf>
    <xf numFmtId="41" fontId="72" fillId="0" borderId="115" xfId="0" applyNumberFormat="1" applyFont="1" applyFill="1" applyBorder="1" applyAlignment="1">
      <alignment horizontal="center" vertical="center"/>
    </xf>
    <xf numFmtId="0" fontId="72" fillId="0" borderId="116" xfId="0" applyFont="1" applyFill="1" applyBorder="1" applyAlignment="1">
      <alignment horizontal="left" vertical="center" shrinkToFit="1"/>
    </xf>
    <xf numFmtId="41" fontId="72" fillId="0" borderId="116" xfId="0" applyNumberFormat="1" applyFont="1" applyFill="1" applyBorder="1" applyAlignment="1">
      <alignment horizontal="right" vertical="center"/>
    </xf>
    <xf numFmtId="41" fontId="72" fillId="0" borderId="116" xfId="0" quotePrefix="1" applyNumberFormat="1" applyFont="1" applyFill="1" applyBorder="1" applyAlignment="1">
      <alignment horizontal="center" vertical="center"/>
    </xf>
    <xf numFmtId="41" fontId="72" fillId="0" borderId="116" xfId="0" applyNumberFormat="1" applyFont="1" applyFill="1" applyBorder="1" applyAlignment="1">
      <alignment horizontal="center" vertical="center"/>
    </xf>
    <xf numFmtId="0" fontId="72" fillId="0" borderId="116" xfId="0" applyFont="1" applyFill="1" applyBorder="1" applyAlignment="1">
      <alignment horizontal="center" vertical="center"/>
    </xf>
    <xf numFmtId="0" fontId="72" fillId="0" borderId="116" xfId="0" applyFont="1" applyFill="1" applyBorder="1" applyAlignment="1">
      <alignment horizontal="left" vertical="center"/>
    </xf>
    <xf numFmtId="41" fontId="72" fillId="0" borderId="122" xfId="0" applyNumberFormat="1" applyFont="1" applyFill="1" applyBorder="1" applyAlignment="1">
      <alignment horizontal="right" vertical="center"/>
    </xf>
    <xf numFmtId="41" fontId="72" fillId="0" borderId="122" xfId="0" applyNumberFormat="1" applyFont="1" applyFill="1" applyBorder="1" applyAlignment="1">
      <alignment horizontal="center" vertical="center"/>
    </xf>
    <xf numFmtId="0" fontId="72" fillId="0" borderId="122" xfId="0" applyFont="1" applyFill="1" applyBorder="1" applyAlignment="1">
      <alignment horizontal="center" vertical="center"/>
    </xf>
    <xf numFmtId="0" fontId="72" fillId="0" borderId="122" xfId="0" applyFont="1" applyFill="1" applyBorder="1" applyAlignment="1">
      <alignment horizontal="left" vertical="center"/>
    </xf>
    <xf numFmtId="41" fontId="72" fillId="0" borderId="122" xfId="0" quotePrefix="1" applyNumberFormat="1" applyFont="1" applyFill="1" applyBorder="1" applyAlignment="1">
      <alignment horizontal="center" vertical="center"/>
    </xf>
    <xf numFmtId="0" fontId="72" fillId="26" borderId="114" xfId="0" applyFont="1" applyFill="1" applyBorder="1" applyAlignment="1">
      <alignment horizontal="left" vertical="center" shrinkToFit="1"/>
    </xf>
    <xf numFmtId="0" fontId="72" fillId="26" borderId="114" xfId="0" applyFont="1" applyFill="1" applyBorder="1" applyAlignment="1">
      <alignment horizontal="center" vertical="center"/>
    </xf>
    <xf numFmtId="0" fontId="72" fillId="26" borderId="114" xfId="0" applyFont="1" applyFill="1" applyBorder="1" applyAlignment="1">
      <alignment horizontal="left" vertical="center"/>
    </xf>
    <xf numFmtId="41" fontId="72" fillId="0" borderId="115" xfId="0" applyNumberFormat="1" applyFont="1" applyFill="1" applyBorder="1" applyAlignment="1">
      <alignment horizontal="left" vertical="center" shrinkToFit="1"/>
    </xf>
    <xf numFmtId="41" fontId="71" fillId="0" borderId="114" xfId="64" applyFont="1" applyFill="1" applyBorder="1" applyAlignment="1">
      <alignment horizontal="left" vertical="center" shrinkToFit="1"/>
    </xf>
    <xf numFmtId="41" fontId="71" fillId="0" borderId="114" xfId="0" applyNumberFormat="1" applyFont="1" applyFill="1" applyBorder="1" applyAlignment="1">
      <alignment horizontal="left" vertical="center" shrinkToFit="1"/>
    </xf>
    <xf numFmtId="41" fontId="41" fillId="26" borderId="114" xfId="0" applyNumberFormat="1" applyFont="1" applyFill="1" applyBorder="1" applyAlignment="1">
      <alignment horizontal="center" vertical="center"/>
    </xf>
    <xf numFmtId="41" fontId="41" fillId="26" borderId="114" xfId="0" quotePrefix="1" applyNumberFormat="1" applyFont="1" applyFill="1" applyBorder="1" applyAlignment="1">
      <alignment horizontal="center" vertical="center"/>
    </xf>
    <xf numFmtId="41" fontId="41" fillId="0" borderId="114" xfId="0" applyNumberFormat="1" applyFont="1" applyFill="1" applyBorder="1" applyAlignment="1">
      <alignment horizontal="center" vertical="center"/>
    </xf>
    <xf numFmtId="41" fontId="41" fillId="0" borderId="114" xfId="0" quotePrefix="1" applyNumberFormat="1" applyFont="1" applyFill="1" applyBorder="1" applyAlignment="1">
      <alignment horizontal="center" vertical="center"/>
    </xf>
    <xf numFmtId="41" fontId="72" fillId="25" borderId="114" xfId="0" quotePrefix="1" applyNumberFormat="1" applyFont="1" applyFill="1" applyBorder="1" applyAlignment="1">
      <alignment horizontal="center" vertical="center"/>
    </xf>
    <xf numFmtId="41" fontId="72" fillId="25" borderId="114" xfId="0" applyNumberFormat="1" applyFont="1" applyFill="1" applyBorder="1" applyAlignment="1">
      <alignment horizontal="center" vertical="center"/>
    </xf>
    <xf numFmtId="41" fontId="72" fillId="25" borderId="122" xfId="0" quotePrefix="1" applyNumberFormat="1" applyFont="1" applyFill="1" applyBorder="1" applyAlignment="1">
      <alignment horizontal="center" vertical="center"/>
    </xf>
    <xf numFmtId="41" fontId="72" fillId="25" borderId="122" xfId="0" applyNumberFormat="1" applyFont="1" applyFill="1" applyBorder="1" applyAlignment="1">
      <alignment horizontal="center" vertical="center"/>
    </xf>
    <xf numFmtId="41" fontId="72" fillId="25" borderId="114" xfId="0" applyNumberFormat="1" applyFont="1" applyFill="1" applyBorder="1" applyAlignment="1">
      <alignment horizontal="center" vertical="center" shrinkToFit="1"/>
    </xf>
    <xf numFmtId="41" fontId="41" fillId="25" borderId="114" xfId="0" applyNumberFormat="1" applyFont="1" applyFill="1" applyBorder="1" applyAlignment="1">
      <alignment horizontal="center" vertical="center"/>
    </xf>
    <xf numFmtId="41" fontId="71" fillId="0" borderId="118" xfId="0" applyNumberFormat="1" applyFont="1" applyFill="1" applyBorder="1" applyAlignment="1">
      <alignment horizontal="left" vertical="center" shrinkToFit="1"/>
    </xf>
    <xf numFmtId="41" fontId="71" fillId="0" borderId="115" xfId="64" applyFont="1" applyFill="1" applyBorder="1" applyAlignment="1">
      <alignment horizontal="center" vertical="center"/>
    </xf>
    <xf numFmtId="41" fontId="71" fillId="0" borderId="115" xfId="64" applyFont="1" applyFill="1" applyBorder="1" applyAlignment="1">
      <alignment horizontal="center" vertical="center" wrapText="1"/>
    </xf>
    <xf numFmtId="41" fontId="71" fillId="0" borderId="116" xfId="0" applyNumberFormat="1" applyFont="1" applyFill="1" applyBorder="1" applyAlignment="1">
      <alignment horizontal="center" vertical="center" wrapText="1"/>
    </xf>
    <xf numFmtId="41" fontId="71" fillId="0" borderId="115" xfId="0" applyNumberFormat="1" applyFont="1" applyFill="1" applyBorder="1" applyAlignment="1">
      <alignment horizontal="center" vertical="center" wrapText="1"/>
    </xf>
    <xf numFmtId="41" fontId="71" fillId="0" borderId="114" xfId="64" applyFont="1" applyFill="1" applyBorder="1" applyAlignment="1">
      <alignment horizontal="center" vertical="center" wrapText="1"/>
    </xf>
    <xf numFmtId="41" fontId="71" fillId="0" borderId="118" xfId="0" applyNumberFormat="1" applyFont="1" applyFill="1" applyBorder="1" applyAlignment="1">
      <alignment horizontal="center" vertical="center" wrapText="1"/>
    </xf>
    <xf numFmtId="41" fontId="28" fillId="0" borderId="108" xfId="0" applyNumberFormat="1" applyFont="1" applyFill="1" applyBorder="1" applyAlignment="1">
      <alignment vertical="center" shrinkToFit="1"/>
    </xf>
    <xf numFmtId="41" fontId="28" fillId="26" borderId="108" xfId="0" applyNumberFormat="1" applyFont="1" applyFill="1" applyBorder="1" applyAlignment="1">
      <alignment vertical="center" shrinkToFit="1"/>
    </xf>
    <xf numFmtId="41" fontId="28" fillId="0" borderId="108" xfId="0" applyNumberFormat="1" applyFont="1" applyFill="1" applyBorder="1" applyAlignment="1">
      <alignment horizontal="left" vertical="center" shrinkToFit="1"/>
    </xf>
    <xf numFmtId="0" fontId="28" fillId="0" borderId="108" xfId="0" applyFont="1" applyFill="1" applyBorder="1" applyAlignment="1">
      <alignment vertical="center" shrinkToFit="1"/>
    </xf>
    <xf numFmtId="0" fontId="28" fillId="26" borderId="108" xfId="0" applyFont="1" applyFill="1" applyBorder="1" applyAlignment="1">
      <alignment vertical="center" shrinkToFit="1"/>
    </xf>
    <xf numFmtId="176" fontId="74" fillId="26" borderId="113" xfId="0" applyNumberFormat="1" applyFont="1" applyFill="1" applyBorder="1" applyAlignment="1">
      <alignment horizontal="center" vertical="center" wrapText="1"/>
    </xf>
    <xf numFmtId="176" fontId="75" fillId="0" borderId="113" xfId="0" applyNumberFormat="1" applyFont="1" applyFill="1" applyBorder="1" applyAlignment="1">
      <alignment horizontal="right" vertical="center"/>
    </xf>
    <xf numFmtId="176" fontId="75" fillId="26" borderId="113" xfId="0" applyNumberFormat="1" applyFont="1" applyFill="1" applyBorder="1" applyAlignment="1">
      <alignment horizontal="right" vertical="center"/>
    </xf>
    <xf numFmtId="41" fontId="75" fillId="26" borderId="113" xfId="0" applyNumberFormat="1" applyFont="1" applyFill="1" applyBorder="1" applyAlignment="1">
      <alignment horizontal="center" vertical="center"/>
    </xf>
    <xf numFmtId="41" fontId="75" fillId="0" borderId="113" xfId="0" applyNumberFormat="1" applyFont="1" applyFill="1" applyBorder="1" applyAlignment="1">
      <alignment horizontal="center" vertical="center"/>
    </xf>
    <xf numFmtId="41" fontId="75" fillId="0" borderId="113" xfId="0" applyNumberFormat="1" applyFont="1" applyFill="1" applyBorder="1" applyAlignment="1">
      <alignment vertical="center"/>
    </xf>
    <xf numFmtId="41" fontId="75" fillId="26" borderId="113" xfId="0" applyNumberFormat="1" applyFont="1" applyFill="1" applyBorder="1" applyAlignment="1">
      <alignment vertical="center"/>
    </xf>
    <xf numFmtId="176" fontId="75" fillId="0" borderId="101" xfId="0" applyNumberFormat="1" applyFont="1" applyFill="1" applyBorder="1" applyAlignment="1">
      <alignment horizontal="right" vertical="center"/>
    </xf>
    <xf numFmtId="176" fontId="75" fillId="26" borderId="101" xfId="0" applyNumberFormat="1" applyFont="1" applyFill="1" applyBorder="1" applyAlignment="1">
      <alignment horizontal="right" vertical="center"/>
    </xf>
    <xf numFmtId="176" fontId="75" fillId="0" borderId="101" xfId="0" applyNumberFormat="1" applyFont="1" applyFill="1" applyBorder="1" applyAlignment="1">
      <alignment horizontal="left" vertical="center"/>
    </xf>
    <xf numFmtId="176" fontId="75" fillId="26" borderId="101" xfId="0" applyNumberFormat="1" applyFont="1" applyFill="1" applyBorder="1" applyAlignment="1">
      <alignment horizontal="left" vertical="center"/>
    </xf>
    <xf numFmtId="176" fontId="75" fillId="0" borderId="113" xfId="0" applyNumberFormat="1" applyFont="1" applyFill="1" applyBorder="1" applyAlignment="1">
      <alignment horizontal="left" vertical="center"/>
    </xf>
    <xf numFmtId="176" fontId="75" fillId="26" borderId="113" xfId="0" applyNumberFormat="1" applyFont="1" applyFill="1" applyBorder="1" applyAlignment="1">
      <alignment horizontal="left" vertical="center"/>
    </xf>
    <xf numFmtId="41" fontId="75" fillId="26" borderId="113" xfId="0" applyNumberFormat="1" applyFont="1" applyFill="1" applyBorder="1" applyAlignment="1">
      <alignment horizontal="left" vertical="center"/>
    </xf>
    <xf numFmtId="41" fontId="28" fillId="25" borderId="0" xfId="0" applyNumberFormat="1" applyFont="1" applyFill="1" applyBorder="1" applyAlignment="1">
      <alignment horizontal="left" vertical="center" shrinkToFit="1"/>
    </xf>
    <xf numFmtId="9" fontId="75" fillId="26" borderId="123" xfId="0" applyNumberFormat="1" applyFont="1" applyFill="1" applyBorder="1" applyAlignment="1">
      <alignment horizontal="center" vertical="center" wrapText="1"/>
    </xf>
    <xf numFmtId="9" fontId="75" fillId="0" borderId="126" xfId="0" applyNumberFormat="1" applyFont="1" applyFill="1" applyBorder="1" applyAlignment="1">
      <alignment vertical="center"/>
    </xf>
    <xf numFmtId="176" fontId="75" fillId="0" borderId="127" xfId="0" applyNumberFormat="1" applyFont="1" applyFill="1" applyBorder="1" applyAlignment="1">
      <alignment horizontal="right" vertical="center"/>
    </xf>
    <xf numFmtId="9" fontId="75" fillId="26" borderId="126" xfId="0" applyNumberFormat="1" applyFont="1" applyFill="1" applyBorder="1" applyAlignment="1">
      <alignment vertical="center"/>
    </xf>
    <xf numFmtId="176" fontId="75" fillId="26" borderId="127" xfId="0" applyNumberFormat="1" applyFont="1" applyFill="1" applyBorder="1" applyAlignment="1">
      <alignment horizontal="right" vertical="center"/>
    </xf>
    <xf numFmtId="9" fontId="75" fillId="0" borderId="124" xfId="0" applyNumberFormat="1" applyFont="1" applyFill="1" applyBorder="1" applyAlignment="1">
      <alignment vertical="center"/>
    </xf>
    <xf numFmtId="176" fontId="75" fillId="0" borderId="125" xfId="0" applyNumberFormat="1" applyFont="1" applyFill="1" applyBorder="1" applyAlignment="1">
      <alignment horizontal="right" vertical="center"/>
    </xf>
    <xf numFmtId="9" fontId="75" fillId="26" borderId="124" xfId="0" applyNumberFormat="1" applyFont="1" applyFill="1" applyBorder="1" applyAlignment="1">
      <alignment vertical="center"/>
    </xf>
    <xf numFmtId="176" fontId="75" fillId="26" borderId="125" xfId="0" applyNumberFormat="1" applyFont="1" applyFill="1" applyBorder="1" applyAlignment="1">
      <alignment horizontal="right" vertical="center"/>
    </xf>
    <xf numFmtId="41" fontId="75" fillId="26" borderId="125" xfId="0" applyNumberFormat="1" applyFont="1" applyFill="1" applyBorder="1" applyAlignment="1">
      <alignment horizontal="center" vertical="center"/>
    </xf>
    <xf numFmtId="41" fontId="75" fillId="0" borderId="125" xfId="0" applyNumberFormat="1" applyFont="1" applyFill="1" applyBorder="1" applyAlignment="1">
      <alignment horizontal="center" vertical="center"/>
    </xf>
    <xf numFmtId="41" fontId="75" fillId="0" borderId="125" xfId="0" applyNumberFormat="1" applyFont="1" applyFill="1" applyBorder="1" applyAlignment="1">
      <alignment vertical="center"/>
    </xf>
    <xf numFmtId="41" fontId="75" fillId="26" borderId="125" xfId="0" applyNumberFormat="1" applyFont="1" applyFill="1" applyBorder="1" applyAlignment="1">
      <alignment vertical="center"/>
    </xf>
    <xf numFmtId="176" fontId="75" fillId="0" borderId="113" xfId="0" applyNumberFormat="1" applyFont="1" applyFill="1" applyBorder="1" applyAlignment="1">
      <alignment vertical="center"/>
    </xf>
    <xf numFmtId="176" fontId="75" fillId="26" borderId="113" xfId="0" applyNumberFormat="1" applyFont="1" applyFill="1" applyBorder="1" applyAlignment="1">
      <alignment vertical="center"/>
    </xf>
    <xf numFmtId="0" fontId="28" fillId="0" borderId="108" xfId="0" applyFont="1" applyFill="1" applyBorder="1" applyAlignment="1">
      <alignment horizontal="left" vertical="center" shrinkToFit="1"/>
    </xf>
    <xf numFmtId="41" fontId="28" fillId="26" borderId="108" xfId="0" applyNumberFormat="1" applyFont="1" applyFill="1" applyBorder="1" applyAlignment="1">
      <alignment horizontal="left" vertical="center" shrinkToFit="1"/>
    </xf>
    <xf numFmtId="0" fontId="25" fillId="0" borderId="108" xfId="0" applyFont="1" applyFill="1" applyBorder="1" applyAlignment="1">
      <alignment horizontal="left" vertical="center"/>
    </xf>
    <xf numFmtId="9" fontId="71" fillId="26" borderId="133" xfId="0" applyNumberFormat="1" applyFont="1" applyFill="1" applyBorder="1" applyAlignment="1">
      <alignment horizontal="center" vertical="center" wrapText="1"/>
    </xf>
    <xf numFmtId="9" fontId="73" fillId="0" borderId="138" xfId="0" applyNumberFormat="1" applyFont="1" applyFill="1" applyBorder="1" applyAlignment="1">
      <alignment horizontal="center" vertical="center"/>
    </xf>
    <xf numFmtId="41" fontId="72" fillId="0" borderId="139" xfId="0" applyNumberFormat="1" applyFont="1" applyFill="1" applyBorder="1" applyAlignment="1">
      <alignment horizontal="right" vertical="center" shrinkToFit="1"/>
    </xf>
    <xf numFmtId="9" fontId="71" fillId="26" borderId="138" xfId="0" applyNumberFormat="1" applyFont="1" applyFill="1" applyBorder="1" applyAlignment="1">
      <alignment horizontal="center" vertical="center"/>
    </xf>
    <xf numFmtId="41" fontId="72" fillId="26" borderId="139" xfId="0" applyNumberFormat="1" applyFont="1" applyFill="1" applyBorder="1" applyAlignment="1">
      <alignment horizontal="right" vertical="center" shrinkToFit="1"/>
    </xf>
    <xf numFmtId="9" fontId="71" fillId="0" borderId="138" xfId="0" applyNumberFormat="1" applyFont="1" applyFill="1" applyBorder="1" applyAlignment="1">
      <alignment horizontal="center" vertical="center"/>
    </xf>
    <xf numFmtId="176" fontId="72" fillId="0" borderId="139" xfId="0" applyNumberFormat="1" applyFont="1" applyFill="1" applyBorder="1" applyAlignment="1">
      <alignment horizontal="right" vertical="center" shrinkToFit="1"/>
    </xf>
    <xf numFmtId="9" fontId="71" fillId="0" borderId="140" xfId="0" applyNumberFormat="1" applyFont="1" applyFill="1" applyBorder="1" applyAlignment="1">
      <alignment horizontal="center" vertical="center"/>
    </xf>
    <xf numFmtId="41" fontId="72" fillId="0" borderId="141" xfId="0" applyNumberFormat="1" applyFont="1" applyFill="1" applyBorder="1" applyAlignment="1">
      <alignment horizontal="right" vertical="center" shrinkToFit="1"/>
    </xf>
    <xf numFmtId="9" fontId="71" fillId="0" borderId="142" xfId="0" applyNumberFormat="1" applyFont="1" applyFill="1" applyBorder="1" applyAlignment="1">
      <alignment horizontal="center" vertical="center"/>
    </xf>
    <xf numFmtId="41" fontId="72" fillId="0" borderId="143" xfId="0" applyNumberFormat="1" applyFont="1" applyFill="1" applyBorder="1" applyAlignment="1">
      <alignment horizontal="right" vertical="center" shrinkToFit="1"/>
    </xf>
    <xf numFmtId="41" fontId="72" fillId="0" borderId="144" xfId="0" applyNumberFormat="1" applyFont="1" applyFill="1" applyBorder="1" applyAlignment="1">
      <alignment horizontal="right" vertical="center" shrinkToFit="1"/>
    </xf>
    <xf numFmtId="9" fontId="71" fillId="0" borderId="136" xfId="0" applyNumberFormat="1" applyFont="1" applyFill="1" applyBorder="1" applyAlignment="1">
      <alignment horizontal="center" vertical="center"/>
    </xf>
    <xf numFmtId="41" fontId="72" fillId="0" borderId="145" xfId="0" applyNumberFormat="1" applyFont="1" applyFill="1" applyBorder="1" applyAlignment="1">
      <alignment horizontal="right" vertical="center" shrinkToFit="1"/>
    </xf>
    <xf numFmtId="41" fontId="72" fillId="0" borderId="147" xfId="0" applyNumberFormat="1" applyFont="1" applyFill="1" applyBorder="1" applyAlignment="1">
      <alignment horizontal="right" vertical="center" shrinkToFit="1"/>
    </xf>
    <xf numFmtId="41" fontId="72" fillId="0" borderId="148" xfId="0" applyNumberFormat="1" applyFont="1" applyFill="1" applyBorder="1" applyAlignment="1">
      <alignment horizontal="right" vertical="center" shrinkToFit="1"/>
    </xf>
    <xf numFmtId="9" fontId="71" fillId="0" borderId="140" xfId="0" applyNumberFormat="1" applyFont="1" applyFill="1" applyBorder="1" applyAlignment="1">
      <alignment horizontal="center" vertical="center" shrinkToFit="1"/>
    </xf>
    <xf numFmtId="9" fontId="71" fillId="0" borderId="142" xfId="0" applyNumberFormat="1" applyFont="1" applyFill="1" applyBorder="1" applyAlignment="1">
      <alignment horizontal="center" vertical="center" shrinkToFit="1"/>
    </xf>
    <xf numFmtId="9" fontId="71" fillId="0" borderId="136" xfId="0" applyNumberFormat="1" applyFont="1" applyFill="1" applyBorder="1" applyAlignment="1">
      <alignment horizontal="center" vertical="center" shrinkToFit="1"/>
    </xf>
    <xf numFmtId="9" fontId="71" fillId="0" borderId="138" xfId="0" applyNumberFormat="1" applyFont="1" applyFill="1" applyBorder="1" applyAlignment="1">
      <alignment horizontal="center" vertical="center" shrinkToFit="1"/>
    </xf>
    <xf numFmtId="9" fontId="41" fillId="26" borderId="138" xfId="0" applyNumberFormat="1" applyFont="1" applyFill="1" applyBorder="1" applyAlignment="1">
      <alignment horizontal="center" vertical="center"/>
    </xf>
    <xf numFmtId="9" fontId="41" fillId="0" borderId="138" xfId="0" applyNumberFormat="1" applyFont="1" applyFill="1" applyBorder="1" applyAlignment="1">
      <alignment horizontal="center" vertical="center"/>
    </xf>
    <xf numFmtId="41" fontId="72" fillId="25" borderId="139" xfId="0" applyNumberFormat="1" applyFont="1" applyFill="1" applyBorder="1" applyAlignment="1">
      <alignment horizontal="center" vertical="center" shrinkToFit="1"/>
    </xf>
    <xf numFmtId="0" fontId="71" fillId="0" borderId="140" xfId="0" applyNumberFormat="1" applyFont="1" applyFill="1" applyBorder="1" applyAlignment="1">
      <alignment horizontal="center" vertical="center"/>
    </xf>
    <xf numFmtId="0" fontId="71" fillId="0" borderId="142" xfId="0" applyNumberFormat="1" applyFont="1" applyFill="1" applyBorder="1" applyAlignment="1">
      <alignment horizontal="center" vertical="center"/>
    </xf>
    <xf numFmtId="9" fontId="71" fillId="0" borderId="149" xfId="0" applyNumberFormat="1" applyFont="1" applyFill="1" applyBorder="1" applyAlignment="1">
      <alignment horizontal="center" vertical="center"/>
    </xf>
    <xf numFmtId="41" fontId="71" fillId="0" borderId="150" xfId="64" applyFont="1" applyFill="1" applyBorder="1" applyAlignment="1">
      <alignment horizontal="center" vertical="center"/>
    </xf>
    <xf numFmtId="0" fontId="72" fillId="0" borderId="150" xfId="0" applyFont="1" applyFill="1" applyBorder="1" applyAlignment="1">
      <alignment horizontal="left" vertical="center" shrinkToFit="1"/>
    </xf>
    <xf numFmtId="41" fontId="72" fillId="0" borderId="150" xfId="0" applyNumberFormat="1" applyFont="1" applyFill="1" applyBorder="1" applyAlignment="1">
      <alignment horizontal="right" vertical="center"/>
    </xf>
    <xf numFmtId="41" fontId="72" fillId="0" borderId="150" xfId="0" applyNumberFormat="1" applyFont="1" applyFill="1" applyBorder="1" applyAlignment="1">
      <alignment horizontal="center" vertical="center"/>
    </xf>
    <xf numFmtId="0" fontId="72" fillId="0" borderId="150" xfId="0" applyFont="1" applyFill="1" applyBorder="1" applyAlignment="1">
      <alignment horizontal="center" vertical="center"/>
    </xf>
    <xf numFmtId="0" fontId="72" fillId="0" borderId="150" xfId="0" applyFont="1" applyFill="1" applyBorder="1" applyAlignment="1">
      <alignment horizontal="left" vertical="center"/>
    </xf>
    <xf numFmtId="41" fontId="72" fillId="0" borderId="151" xfId="0" applyNumberFormat="1" applyFont="1" applyFill="1" applyBorder="1" applyAlignment="1">
      <alignment horizontal="right" vertical="center" shrinkToFit="1"/>
    </xf>
    <xf numFmtId="41" fontId="25" fillId="0" borderId="106" xfId="0" applyNumberFormat="1" applyFont="1" applyFill="1" applyBorder="1" applyAlignment="1">
      <alignment horizontal="left" vertical="center" shrinkToFit="1"/>
    </xf>
    <xf numFmtId="41" fontId="25" fillId="26" borderId="153" xfId="0" applyNumberFormat="1" applyFont="1" applyFill="1" applyBorder="1" applyAlignment="1">
      <alignment horizontal="center" vertical="center"/>
    </xf>
    <xf numFmtId="41" fontId="25" fillId="0" borderId="153" xfId="0" applyNumberFormat="1" applyFont="1" applyFill="1" applyBorder="1" applyAlignment="1">
      <alignment horizontal="center" vertical="center"/>
    </xf>
    <xf numFmtId="41" fontId="25" fillId="0" borderId="154" xfId="0" applyNumberFormat="1" applyFont="1" applyFill="1" applyBorder="1" applyAlignment="1">
      <alignment horizontal="center" vertical="center"/>
    </xf>
    <xf numFmtId="41" fontId="25" fillId="0" borderId="152" xfId="0" applyNumberFormat="1" applyFont="1" applyFill="1" applyBorder="1" applyAlignment="1">
      <alignment horizontal="center" vertical="center"/>
    </xf>
    <xf numFmtId="41" fontId="25" fillId="0" borderId="155" xfId="0" applyNumberFormat="1" applyFont="1" applyFill="1" applyBorder="1" applyAlignment="1">
      <alignment horizontal="center" vertical="center"/>
    </xf>
    <xf numFmtId="41" fontId="25" fillId="0" borderId="153" xfId="0" applyNumberFormat="1" applyFont="1" applyFill="1" applyBorder="1" applyAlignment="1">
      <alignment horizontal="left" vertical="center" wrapText="1"/>
    </xf>
    <xf numFmtId="41" fontId="25" fillId="0" borderId="154" xfId="0" applyNumberFormat="1" applyFont="1" applyFill="1" applyBorder="1" applyAlignment="1">
      <alignment horizontal="left" vertical="center" wrapText="1"/>
    </xf>
    <xf numFmtId="41" fontId="25" fillId="0" borderId="152" xfId="0" applyNumberFormat="1" applyFont="1" applyFill="1" applyBorder="1" applyAlignment="1">
      <alignment horizontal="left" vertical="center" wrapText="1"/>
    </xf>
    <xf numFmtId="41" fontId="25" fillId="0" borderId="153" xfId="0" applyNumberFormat="1" applyFont="1" applyFill="1" applyBorder="1" applyAlignment="1">
      <alignment horizontal="left" vertical="center"/>
    </xf>
    <xf numFmtId="41" fontId="28" fillId="0" borderId="152" xfId="0" applyNumberFormat="1" applyFont="1" applyFill="1" applyBorder="1" applyAlignment="1">
      <alignment horizontal="center" vertical="center"/>
    </xf>
    <xf numFmtId="41" fontId="25" fillId="0" borderId="153" xfId="0" applyNumberFormat="1" applyFont="1" applyFill="1" applyBorder="1" applyAlignment="1">
      <alignment horizontal="left" vertical="center" shrinkToFit="1"/>
    </xf>
    <xf numFmtId="41" fontId="30" fillId="26" borderId="153" xfId="0" applyNumberFormat="1" applyFont="1" applyFill="1" applyBorder="1" applyAlignment="1">
      <alignment horizontal="center" vertical="center"/>
    </xf>
    <xf numFmtId="41" fontId="30" fillId="0" borderId="153" xfId="0" applyNumberFormat="1" applyFont="1" applyFill="1" applyBorder="1" applyAlignment="1">
      <alignment horizontal="center" vertical="center"/>
    </xf>
    <xf numFmtId="41" fontId="25" fillId="0" borderId="155" xfId="0" applyNumberFormat="1" applyFont="1" applyFill="1" applyBorder="1" applyAlignment="1">
      <alignment horizontal="center" vertical="center" wrapText="1"/>
    </xf>
    <xf numFmtId="41" fontId="25" fillId="0" borderId="154" xfId="0" applyNumberFormat="1" applyFont="1" applyFill="1" applyBorder="1" applyAlignment="1">
      <alignment horizontal="center" vertical="center" wrapText="1"/>
    </xf>
    <xf numFmtId="41" fontId="25" fillId="0" borderId="152" xfId="0" applyNumberFormat="1" applyFont="1" applyFill="1" applyBorder="1" applyAlignment="1">
      <alignment horizontal="center" vertical="center" wrapText="1"/>
    </xf>
    <xf numFmtId="41" fontId="25" fillId="0" borderId="156" xfId="0" applyNumberFormat="1" applyFont="1" applyFill="1" applyBorder="1" applyAlignment="1">
      <alignment horizontal="center" vertical="center"/>
    </xf>
    <xf numFmtId="41" fontId="25" fillId="26" borderId="153" xfId="0" applyNumberFormat="1" applyFont="1" applyFill="1" applyBorder="1" applyAlignment="1">
      <alignment horizontal="left" vertical="center"/>
    </xf>
    <xf numFmtId="41" fontId="25" fillId="0" borderId="153" xfId="0" applyNumberFormat="1" applyFont="1" applyFill="1" applyBorder="1" applyAlignment="1">
      <alignment vertical="center"/>
    </xf>
    <xf numFmtId="41" fontId="25" fillId="0" borderId="109" xfId="0" applyNumberFormat="1" applyFont="1" applyFill="1" applyBorder="1" applyAlignment="1">
      <alignment horizontal="center" vertical="center"/>
    </xf>
    <xf numFmtId="41" fontId="25" fillId="0" borderId="106" xfId="0" applyNumberFormat="1" applyFont="1" applyFill="1" applyBorder="1" applyAlignment="1">
      <alignment horizontal="center" vertical="center"/>
    </xf>
    <xf numFmtId="41" fontId="25" fillId="0" borderId="25" xfId="0" applyNumberFormat="1" applyFont="1" applyFill="1" applyBorder="1" applyAlignment="1">
      <alignment horizontal="center" vertical="center"/>
    </xf>
    <xf numFmtId="41" fontId="25" fillId="0" borderId="20" xfId="0" applyNumberFormat="1" applyFont="1" applyFill="1" applyBorder="1" applyAlignment="1">
      <alignment horizontal="left" vertical="center" wrapText="1"/>
    </xf>
    <xf numFmtId="41" fontId="25" fillId="0" borderId="109" xfId="0" applyNumberFormat="1" applyFont="1" applyFill="1" applyBorder="1" applyAlignment="1">
      <alignment horizontal="left" vertical="center" wrapText="1"/>
    </xf>
    <xf numFmtId="41" fontId="25" fillId="0" borderId="106" xfId="0" applyNumberFormat="1" applyFont="1" applyFill="1" applyBorder="1" applyAlignment="1">
      <alignment horizontal="left" vertical="center" wrapText="1"/>
    </xf>
    <xf numFmtId="41" fontId="28" fillId="0" borderId="106" xfId="0" applyNumberFormat="1" applyFont="1" applyFill="1" applyBorder="1" applyAlignment="1">
      <alignment horizontal="center" vertical="center"/>
    </xf>
    <xf numFmtId="41" fontId="25" fillId="0" borderId="109" xfId="0" applyNumberFormat="1" applyFont="1" applyFill="1" applyBorder="1" applyAlignment="1">
      <alignment horizontal="left" vertical="center"/>
    </xf>
    <xf numFmtId="41" fontId="30" fillId="0" borderId="20" xfId="0" applyNumberFormat="1" applyFont="1" applyFill="1" applyBorder="1" applyAlignment="1">
      <alignment horizontal="center" vertical="center"/>
    </xf>
    <xf numFmtId="41" fontId="25" fillId="0" borderId="25" xfId="0" applyNumberFormat="1" applyFont="1" applyFill="1" applyBorder="1" applyAlignment="1">
      <alignment horizontal="center" vertical="center" wrapText="1"/>
    </xf>
    <xf numFmtId="41" fontId="25" fillId="0" borderId="109" xfId="0" applyNumberFormat="1" applyFont="1" applyFill="1" applyBorder="1" applyAlignment="1">
      <alignment horizontal="center" vertical="center" wrapText="1"/>
    </xf>
    <xf numFmtId="41" fontId="25" fillId="0" borderId="20" xfId="0" applyNumberFormat="1" applyFont="1" applyFill="1" applyBorder="1" applyAlignment="1">
      <alignment horizontal="center" vertical="center" wrapText="1"/>
    </xf>
    <xf numFmtId="41" fontId="25" fillId="0" borderId="106" xfId="0" applyNumberFormat="1" applyFont="1" applyFill="1" applyBorder="1" applyAlignment="1">
      <alignment horizontal="center" vertical="center" wrapText="1"/>
    </xf>
    <xf numFmtId="0" fontId="30" fillId="26" borderId="157" xfId="0" applyFont="1" applyFill="1" applyBorder="1" applyAlignment="1">
      <alignment horizontal="center" vertical="center" shrinkToFit="1"/>
    </xf>
    <xf numFmtId="41" fontId="75" fillId="26" borderId="100" xfId="0" applyNumberFormat="1" applyFont="1" applyFill="1" applyBorder="1" applyAlignment="1">
      <alignment horizontal="center" vertical="center" shrinkToFit="1"/>
    </xf>
    <xf numFmtId="41" fontId="76" fillId="24" borderId="100" xfId="0" applyNumberFormat="1" applyFont="1" applyFill="1" applyBorder="1" applyAlignment="1">
      <alignment horizontal="center" vertical="center" shrinkToFit="1"/>
    </xf>
    <xf numFmtId="41" fontId="77" fillId="26" borderId="38" xfId="0" applyNumberFormat="1" applyFont="1" applyFill="1" applyBorder="1" applyAlignment="1">
      <alignment vertical="center" shrinkToFit="1"/>
    </xf>
    <xf numFmtId="41" fontId="77" fillId="24" borderId="31" xfId="0" applyNumberFormat="1" applyFont="1" applyFill="1" applyBorder="1" applyAlignment="1">
      <alignment vertical="center" shrinkToFit="1"/>
    </xf>
    <xf numFmtId="41" fontId="77" fillId="26" borderId="38" xfId="0" applyNumberFormat="1" applyFont="1" applyFill="1" applyBorder="1" applyAlignment="1">
      <alignment horizontal="left" vertical="center"/>
    </xf>
    <xf numFmtId="41" fontId="77" fillId="24" borderId="31" xfId="0" applyNumberFormat="1" applyFont="1" applyFill="1" applyBorder="1" applyAlignment="1">
      <alignment vertical="center"/>
    </xf>
    <xf numFmtId="9" fontId="32" fillId="24" borderId="20" xfId="224" applyFont="1" applyFill="1" applyBorder="1" applyAlignment="1">
      <alignment horizontal="center" vertical="center" shrinkToFit="1"/>
    </xf>
    <xf numFmtId="41" fontId="32" fillId="24" borderId="153" xfId="0" applyNumberFormat="1" applyFont="1" applyFill="1" applyBorder="1" applyAlignment="1">
      <alignment horizontal="center" vertical="center" shrinkToFit="1"/>
    </xf>
    <xf numFmtId="41" fontId="29" fillId="26" borderId="154" xfId="0" applyNumberFormat="1" applyFont="1" applyFill="1" applyBorder="1" applyAlignment="1">
      <alignment vertical="center" shrinkToFit="1"/>
    </xf>
    <xf numFmtId="41" fontId="29" fillId="24" borderId="152" xfId="0" applyNumberFormat="1" applyFont="1" applyFill="1" applyBorder="1" applyAlignment="1">
      <alignment vertical="center" shrinkToFit="1"/>
    </xf>
    <xf numFmtId="41" fontId="29" fillId="26" borderId="154" xfId="0" applyNumberFormat="1" applyFont="1" applyFill="1" applyBorder="1" applyAlignment="1">
      <alignment horizontal="left" vertical="center"/>
    </xf>
    <xf numFmtId="41" fontId="29" fillId="24" borderId="152" xfId="0" applyNumberFormat="1" applyFont="1" applyFill="1" applyBorder="1" applyAlignment="1">
      <alignment vertical="center"/>
    </xf>
    <xf numFmtId="176" fontId="29" fillId="24" borderId="152" xfId="0" applyNumberFormat="1" applyFont="1" applyFill="1" applyBorder="1" applyAlignment="1">
      <alignment vertical="center"/>
    </xf>
    <xf numFmtId="41" fontId="29" fillId="26" borderId="154" xfId="0" applyNumberFormat="1" applyFont="1" applyFill="1" applyBorder="1" applyAlignment="1">
      <alignment vertical="center"/>
    </xf>
    <xf numFmtId="41" fontId="29" fillId="24" borderId="155" xfId="0" applyNumberFormat="1" applyFont="1" applyFill="1" applyBorder="1" applyAlignment="1">
      <alignment vertical="center"/>
    </xf>
    <xf numFmtId="41" fontId="29" fillId="26" borderId="152" xfId="0" applyNumberFormat="1" applyFont="1" applyFill="1" applyBorder="1" applyAlignment="1">
      <alignment vertical="center"/>
    </xf>
    <xf numFmtId="9" fontId="29" fillId="24" borderId="106" xfId="0" applyNumberFormat="1" applyFont="1" applyFill="1" applyBorder="1" applyAlignment="1">
      <alignment horizontal="center" vertical="center"/>
    </xf>
    <xf numFmtId="41" fontId="72" fillId="0" borderId="120" xfId="0" applyNumberFormat="1" applyFont="1" applyFill="1" applyBorder="1" applyAlignment="1">
      <alignment horizontal="left" vertical="center" shrinkToFit="1"/>
    </xf>
    <xf numFmtId="41" fontId="78" fillId="25" borderId="158" xfId="0" applyNumberFormat="1" applyFont="1" applyFill="1" applyBorder="1" applyAlignment="1">
      <alignment vertical="center" shrinkToFit="1"/>
    </xf>
    <xf numFmtId="9" fontId="80" fillId="24" borderId="101" xfId="0" applyNumberFormat="1" applyFont="1" applyFill="1" applyBorder="1" applyAlignment="1">
      <alignment horizontal="center" vertical="center"/>
    </xf>
    <xf numFmtId="9" fontId="81" fillId="26" borderId="101" xfId="0" applyNumberFormat="1" applyFont="1" applyFill="1" applyBorder="1" applyAlignment="1">
      <alignment horizontal="center" vertical="center"/>
    </xf>
    <xf numFmtId="9" fontId="81" fillId="24" borderId="13" xfId="0" applyNumberFormat="1" applyFont="1" applyFill="1" applyBorder="1" applyAlignment="1">
      <alignment horizontal="center" vertical="center"/>
    </xf>
    <xf numFmtId="9" fontId="81" fillId="24" borderId="13" xfId="0" applyNumberFormat="1" applyFont="1" applyFill="1" applyBorder="1" applyAlignment="1">
      <alignment horizontal="right" vertical="center" indent="1"/>
    </xf>
    <xf numFmtId="0" fontId="29" fillId="28" borderId="0" xfId="0" applyFont="1" applyFill="1" applyAlignment="1">
      <alignment horizontal="center" vertical="center" shrinkToFit="1"/>
    </xf>
    <xf numFmtId="41" fontId="25" fillId="28" borderId="0" xfId="0" applyNumberFormat="1" applyFont="1" applyFill="1" applyAlignment="1">
      <alignment horizontal="right" vertical="center"/>
    </xf>
    <xf numFmtId="0" fontId="38" fillId="32" borderId="20" xfId="0" applyFont="1" applyFill="1" applyBorder="1" applyAlignment="1">
      <alignment horizontal="center" vertical="center" wrapText="1"/>
    </xf>
    <xf numFmtId="9" fontId="25" fillId="0" borderId="15" xfId="0" applyNumberFormat="1" applyFont="1" applyFill="1" applyBorder="1" applyAlignment="1">
      <alignment horizontal="center" vertical="center"/>
    </xf>
    <xf numFmtId="9" fontId="25" fillId="0" borderId="106" xfId="0" applyNumberFormat="1" applyFont="1" applyFill="1" applyBorder="1" applyAlignment="1">
      <alignment horizontal="center" vertical="center"/>
    </xf>
    <xf numFmtId="41" fontId="72" fillId="0" borderId="114" xfId="0" applyNumberFormat="1" applyFont="1" applyFill="1" applyBorder="1" applyAlignment="1">
      <alignment horizontal="left" vertical="center" shrinkToFit="1"/>
    </xf>
    <xf numFmtId="41" fontId="72" fillId="0" borderId="119" xfId="0" applyNumberFormat="1" applyFont="1" applyFill="1" applyBorder="1" applyAlignment="1">
      <alignment horizontal="left" vertical="center" shrinkToFit="1"/>
    </xf>
    <xf numFmtId="41" fontId="25" fillId="26" borderId="14" xfId="0" applyNumberFormat="1" applyFont="1" applyFill="1" applyBorder="1" applyAlignment="1">
      <alignment horizontal="center" vertical="center"/>
    </xf>
    <xf numFmtId="41" fontId="25" fillId="26" borderId="32" xfId="0" applyNumberFormat="1" applyFont="1" applyFill="1" applyBorder="1" applyAlignment="1">
      <alignment horizontal="center" vertical="center"/>
    </xf>
    <xf numFmtId="41" fontId="25" fillId="0" borderId="14" xfId="0" applyNumberFormat="1" applyFont="1" applyFill="1" applyBorder="1" applyAlignment="1">
      <alignment horizontal="center" vertical="center"/>
    </xf>
    <xf numFmtId="41" fontId="25" fillId="0" borderId="32" xfId="0" applyNumberFormat="1" applyFont="1" applyFill="1" applyBorder="1" applyAlignment="1">
      <alignment horizontal="center" vertical="center"/>
    </xf>
    <xf numFmtId="41" fontId="71" fillId="0" borderId="114" xfId="0" applyNumberFormat="1" applyFont="1" applyFill="1" applyBorder="1" applyAlignment="1">
      <alignment horizontal="center" vertical="center"/>
    </xf>
    <xf numFmtId="0" fontId="25" fillId="0" borderId="101" xfId="0" applyFont="1" applyFill="1" applyBorder="1" applyAlignment="1">
      <alignment horizontal="center" vertical="center" shrinkToFit="1"/>
    </xf>
    <xf numFmtId="0" fontId="25" fillId="0" borderId="113" xfId="0" applyFont="1" applyFill="1" applyBorder="1" applyAlignment="1">
      <alignment horizontal="center" vertical="center" shrinkToFit="1"/>
    </xf>
    <xf numFmtId="41" fontId="25" fillId="0" borderId="111" xfId="0" applyNumberFormat="1" applyFont="1" applyFill="1" applyBorder="1" applyAlignment="1">
      <alignment horizontal="right" vertical="center"/>
    </xf>
    <xf numFmtId="179" fontId="72" fillId="0" borderId="115" xfId="0" quotePrefix="1" applyNumberFormat="1" applyFont="1" applyFill="1" applyBorder="1" applyAlignment="1">
      <alignment horizontal="center" vertical="center"/>
    </xf>
    <xf numFmtId="0" fontId="25" fillId="0" borderId="113" xfId="0" applyFont="1" applyFill="1" applyBorder="1" applyAlignment="1">
      <alignment horizontal="left" vertical="center" shrinkToFit="1"/>
    </xf>
    <xf numFmtId="41" fontId="25" fillId="0" borderId="189" xfId="0" applyNumberFormat="1" applyFont="1" applyFill="1" applyBorder="1" applyAlignment="1">
      <alignment horizontal="right" vertical="center"/>
    </xf>
    <xf numFmtId="41" fontId="25" fillId="0" borderId="113" xfId="0" applyNumberFormat="1" applyFont="1" applyFill="1" applyBorder="1" applyAlignment="1">
      <alignment horizontal="center" vertical="center" shrinkToFit="1"/>
    </xf>
    <xf numFmtId="177" fontId="72" fillId="0" borderId="120" xfId="0" quotePrefix="1" applyNumberFormat="1" applyFont="1" applyFill="1" applyBorder="1" applyAlignment="1">
      <alignment horizontal="center" vertical="center" shrinkToFit="1"/>
    </xf>
    <xf numFmtId="0" fontId="25" fillId="0" borderId="106" xfId="0" applyFont="1" applyFill="1" applyBorder="1" applyAlignment="1">
      <alignment horizontal="left" vertical="center" shrinkToFit="1"/>
    </xf>
    <xf numFmtId="9" fontId="26" fillId="0" borderId="106" xfId="0" applyNumberFormat="1" applyFont="1" applyFill="1" applyBorder="1" applyAlignment="1">
      <alignment horizontal="center" vertical="center"/>
    </xf>
    <xf numFmtId="41" fontId="25" fillId="25" borderId="106" xfId="0" applyNumberFormat="1" applyFont="1" applyFill="1" applyBorder="1" applyAlignment="1">
      <alignment horizontal="left" vertical="center" shrinkToFit="1"/>
    </xf>
    <xf numFmtId="41" fontId="25" fillId="0" borderId="12" xfId="0" applyNumberFormat="1" applyFont="1" applyFill="1" applyBorder="1" applyAlignment="1">
      <alignment horizontal="left" vertical="center" shrinkToFit="1"/>
    </xf>
    <xf numFmtId="41" fontId="25" fillId="0" borderId="185" xfId="0" applyNumberFormat="1" applyFont="1" applyFill="1" applyBorder="1" applyAlignment="1">
      <alignment horizontal="center" vertical="center" wrapText="1"/>
    </xf>
    <xf numFmtId="9" fontId="25" fillId="0" borderId="125" xfId="0" applyNumberFormat="1" applyFont="1" applyFill="1" applyBorder="1" applyAlignment="1">
      <alignment horizontal="center" vertical="center"/>
    </xf>
    <xf numFmtId="41" fontId="71" fillId="0" borderId="114" xfId="0" applyNumberFormat="1" applyFont="1" applyFill="1" applyBorder="1" applyAlignment="1">
      <alignment horizontal="center" vertical="center" wrapText="1"/>
    </xf>
    <xf numFmtId="9" fontId="26" fillId="26" borderId="20" xfId="0" applyNumberFormat="1" applyFont="1" applyFill="1" applyBorder="1" applyAlignment="1">
      <alignment horizontal="center" vertical="center"/>
    </xf>
    <xf numFmtId="41" fontId="82" fillId="25" borderId="7" xfId="64" applyNumberFormat="1" applyFont="1" applyFill="1" applyBorder="1" applyAlignment="1">
      <alignment horizontal="right" vertical="center"/>
    </xf>
    <xf numFmtId="41" fontId="82" fillId="25" borderId="7" xfId="64" applyFont="1" applyFill="1" applyBorder="1" applyAlignment="1">
      <alignment horizontal="center" vertical="center"/>
    </xf>
    <xf numFmtId="181" fontId="82" fillId="25" borderId="7" xfId="64" quotePrefix="1" applyNumberFormat="1" applyFont="1" applyFill="1" applyBorder="1" applyAlignment="1">
      <alignment horizontal="center" vertical="center"/>
    </xf>
    <xf numFmtId="41" fontId="82" fillId="25" borderId="7" xfId="64" applyFont="1" applyFill="1" applyBorder="1" applyAlignment="1">
      <alignment horizontal="left" vertical="center"/>
    </xf>
    <xf numFmtId="0" fontId="82" fillId="25" borderId="7" xfId="64" applyNumberFormat="1" applyFont="1" applyFill="1" applyBorder="1" applyAlignment="1">
      <alignment horizontal="center" vertical="center"/>
    </xf>
    <xf numFmtId="41" fontId="82" fillId="25" borderId="8" xfId="64" applyNumberFormat="1" applyFont="1" applyFill="1" applyBorder="1" applyAlignment="1">
      <alignment horizontal="right" vertical="center"/>
    </xf>
    <xf numFmtId="41" fontId="82" fillId="25" borderId="11" xfId="64" applyNumberFormat="1" applyFont="1" applyFill="1" applyBorder="1" applyAlignment="1">
      <alignment horizontal="right" vertical="center"/>
    </xf>
    <xf numFmtId="41" fontId="82" fillId="25" borderId="11" xfId="64" applyFont="1" applyFill="1" applyBorder="1" applyAlignment="1">
      <alignment horizontal="center" vertical="center"/>
    </xf>
    <xf numFmtId="10" fontId="82" fillId="25" borderId="11" xfId="64" quotePrefix="1" applyNumberFormat="1" applyFont="1" applyFill="1" applyBorder="1" applyAlignment="1">
      <alignment horizontal="center" vertical="center"/>
    </xf>
    <xf numFmtId="41" fontId="82" fillId="25" borderId="11" xfId="64" applyFont="1" applyFill="1" applyBorder="1" applyAlignment="1">
      <alignment horizontal="left" vertical="center"/>
    </xf>
    <xf numFmtId="0" fontId="82" fillId="25" borderId="11" xfId="64" applyNumberFormat="1" applyFont="1" applyFill="1" applyBorder="1" applyAlignment="1">
      <alignment horizontal="center" vertical="center"/>
    </xf>
    <xf numFmtId="41" fontId="82" fillId="25" borderId="33" xfId="64" applyNumberFormat="1" applyFont="1" applyFill="1" applyBorder="1" applyAlignment="1">
      <alignment horizontal="right" vertical="center"/>
    </xf>
    <xf numFmtId="41" fontId="82" fillId="25" borderId="11" xfId="64" quotePrefix="1" applyFont="1" applyFill="1" applyBorder="1" applyAlignment="1">
      <alignment horizontal="center" vertical="center"/>
    </xf>
    <xf numFmtId="0" fontId="82" fillId="25" borderId="11" xfId="64" quotePrefix="1" applyNumberFormat="1" applyFont="1" applyFill="1" applyBorder="1" applyAlignment="1">
      <alignment horizontal="center" vertical="center"/>
    </xf>
    <xf numFmtId="41" fontId="82" fillId="25" borderId="9" xfId="64" applyNumberFormat="1" applyFont="1" applyFill="1" applyBorder="1" applyAlignment="1">
      <alignment horizontal="right" vertical="center"/>
    </xf>
    <xf numFmtId="41" fontId="82" fillId="25" borderId="9" xfId="64" applyFont="1" applyFill="1" applyBorder="1" applyAlignment="1">
      <alignment horizontal="center" vertical="center"/>
    </xf>
    <xf numFmtId="10" fontId="82" fillId="25" borderId="9" xfId="64" quotePrefix="1" applyNumberFormat="1" applyFont="1" applyFill="1" applyBorder="1" applyAlignment="1">
      <alignment horizontal="center" vertical="center"/>
    </xf>
    <xf numFmtId="41" fontId="82" fillId="25" borderId="9" xfId="64" applyFont="1" applyFill="1" applyBorder="1" applyAlignment="1">
      <alignment horizontal="left" vertical="center"/>
    </xf>
    <xf numFmtId="41" fontId="82" fillId="25" borderId="9" xfId="64" quotePrefix="1" applyFont="1" applyFill="1" applyBorder="1" applyAlignment="1">
      <alignment horizontal="center" vertical="center"/>
    </xf>
    <xf numFmtId="0" fontId="82" fillId="25" borderId="9" xfId="64" quotePrefix="1" applyNumberFormat="1" applyFont="1" applyFill="1" applyBorder="1" applyAlignment="1">
      <alignment horizontal="center" vertical="center"/>
    </xf>
    <xf numFmtId="0" fontId="82" fillId="25" borderId="9" xfId="64" applyNumberFormat="1" applyFont="1" applyFill="1" applyBorder="1" applyAlignment="1">
      <alignment horizontal="center" vertical="center"/>
    </xf>
    <xf numFmtId="41" fontId="82" fillId="25" borderId="10" xfId="64" applyNumberFormat="1" applyFont="1" applyFill="1" applyBorder="1" applyAlignment="1">
      <alignment horizontal="right" vertical="center"/>
    </xf>
    <xf numFmtId="41" fontId="82" fillId="25" borderId="24" xfId="64" applyFont="1" applyFill="1" applyBorder="1" applyAlignment="1">
      <alignment horizontal="center" vertical="center"/>
    </xf>
    <xf numFmtId="41" fontId="25" fillId="0" borderId="193" xfId="0" applyNumberFormat="1" applyFont="1" applyFill="1" applyBorder="1" applyAlignment="1">
      <alignment horizontal="left" vertical="center" shrinkToFit="1"/>
    </xf>
    <xf numFmtId="41" fontId="25" fillId="0" borderId="7" xfId="0" applyNumberFormat="1" applyFont="1" applyFill="1" applyBorder="1" applyAlignment="1">
      <alignment horizontal="right" vertical="center"/>
    </xf>
    <xf numFmtId="41" fontId="25" fillId="0" borderId="7" xfId="0" applyNumberFormat="1" applyFont="1" applyFill="1" applyBorder="1" applyAlignment="1">
      <alignment horizontal="center" vertical="center"/>
    </xf>
    <xf numFmtId="41" fontId="25" fillId="0" borderId="7" xfId="0" applyNumberFormat="1" applyFont="1" applyFill="1" applyBorder="1" applyAlignment="1">
      <alignment horizontal="left" vertical="center"/>
    </xf>
    <xf numFmtId="41" fontId="25" fillId="0" borderId="7" xfId="0" quotePrefix="1" applyNumberFormat="1" applyFont="1" applyFill="1" applyBorder="1" applyAlignment="1">
      <alignment horizontal="center" vertical="center"/>
    </xf>
    <xf numFmtId="41" fontId="25" fillId="0" borderId="8" xfId="0" applyNumberFormat="1" applyFont="1" applyFill="1" applyBorder="1" applyAlignment="1">
      <alignment horizontal="right" vertical="center" shrinkToFit="1"/>
    </xf>
    <xf numFmtId="41" fontId="25" fillId="0" borderId="196" xfId="0" applyNumberFormat="1" applyFont="1" applyFill="1" applyBorder="1" applyAlignment="1">
      <alignment horizontal="left" vertical="center" shrinkToFit="1"/>
    </xf>
    <xf numFmtId="41" fontId="25" fillId="0" borderId="24" xfId="0" applyNumberFormat="1" applyFont="1" applyFill="1" applyBorder="1" applyAlignment="1">
      <alignment horizontal="center" vertical="center"/>
    </xf>
    <xf numFmtId="41" fontId="25" fillId="0" borderId="24" xfId="0" applyNumberFormat="1" applyFont="1" applyFill="1" applyBorder="1" applyAlignment="1">
      <alignment horizontal="left" vertical="center"/>
    </xf>
    <xf numFmtId="41" fontId="25" fillId="0" borderId="34" xfId="0" applyNumberFormat="1" applyFont="1" applyFill="1" applyBorder="1" applyAlignment="1">
      <alignment horizontal="right" vertical="center" shrinkToFit="1"/>
    </xf>
    <xf numFmtId="41" fontId="25" fillId="0" borderId="195" xfId="0" applyNumberFormat="1" applyFont="1" applyFill="1" applyBorder="1" applyAlignment="1">
      <alignment horizontal="left" vertical="center" shrinkToFit="1"/>
    </xf>
    <xf numFmtId="41" fontId="25" fillId="0" borderId="11" xfId="0" applyNumberFormat="1" applyFont="1" applyFill="1" applyBorder="1" applyAlignment="1">
      <alignment horizontal="right" vertical="center"/>
    </xf>
    <xf numFmtId="41" fontId="25" fillId="0" borderId="11" xfId="0" applyNumberFormat="1" applyFont="1" applyFill="1" applyBorder="1" applyAlignment="1">
      <alignment horizontal="center" vertical="center"/>
    </xf>
    <xf numFmtId="41" fontId="25" fillId="0" borderId="11" xfId="0" applyNumberFormat="1" applyFont="1" applyFill="1" applyBorder="1" applyAlignment="1">
      <alignment horizontal="left" vertical="center"/>
    </xf>
    <xf numFmtId="41" fontId="25" fillId="0" borderId="26" xfId="0" applyNumberFormat="1" applyFont="1" applyFill="1" applyBorder="1" applyAlignment="1">
      <alignment horizontal="left" vertical="center" shrinkToFit="1"/>
    </xf>
    <xf numFmtId="41" fontId="25" fillId="0" borderId="26" xfId="0" applyNumberFormat="1" applyFont="1" applyFill="1" applyBorder="1" applyAlignment="1">
      <alignment horizontal="right" vertical="center"/>
    </xf>
    <xf numFmtId="41" fontId="25" fillId="0" borderId="26" xfId="0" quotePrefix="1" applyNumberFormat="1" applyFont="1" applyFill="1" applyBorder="1" applyAlignment="1">
      <alignment horizontal="center" vertical="center"/>
    </xf>
    <xf numFmtId="41" fontId="25" fillId="0" borderId="26" xfId="0" applyNumberFormat="1" applyFont="1" applyFill="1" applyBorder="1" applyAlignment="1">
      <alignment horizontal="center" vertical="center"/>
    </xf>
    <xf numFmtId="41" fontId="25" fillId="0" borderId="26" xfId="0" applyNumberFormat="1" applyFont="1" applyFill="1" applyBorder="1" applyAlignment="1">
      <alignment horizontal="left" vertical="center"/>
    </xf>
    <xf numFmtId="0" fontId="25" fillId="0" borderId="108" xfId="0" applyFont="1" applyFill="1" applyBorder="1" applyAlignment="1">
      <alignment horizontal="left" vertical="center" shrinkToFit="1"/>
    </xf>
    <xf numFmtId="41" fontId="25" fillId="0" borderId="14" xfId="0" quotePrefix="1" applyNumberFormat="1" applyFont="1" applyFill="1" applyBorder="1" applyAlignment="1">
      <alignment horizontal="center" vertical="center"/>
    </xf>
    <xf numFmtId="13" fontId="25" fillId="0" borderId="14" xfId="0" quotePrefix="1" applyNumberFormat="1" applyFont="1" applyFill="1" applyBorder="1" applyAlignment="1">
      <alignment horizontal="center" vertical="center"/>
    </xf>
    <xf numFmtId="0" fontId="25" fillId="0" borderId="14" xfId="0" applyFont="1" applyFill="1" applyBorder="1" applyAlignment="1">
      <alignment horizontal="left" vertical="center"/>
    </xf>
    <xf numFmtId="176" fontId="25" fillId="0" borderId="32" xfId="0" applyNumberFormat="1" applyFont="1" applyFill="1" applyBorder="1" applyAlignment="1">
      <alignment horizontal="right" vertical="center" shrinkToFit="1"/>
    </xf>
    <xf numFmtId="0" fontId="25" fillId="0" borderId="193" xfId="0" applyFont="1" applyFill="1" applyBorder="1" applyAlignment="1">
      <alignment horizontal="left" vertical="center" shrinkToFit="1"/>
    </xf>
    <xf numFmtId="0" fontId="25" fillId="0" borderId="195" xfId="0" applyFont="1" applyFill="1" applyBorder="1" applyAlignment="1">
      <alignment horizontal="left" vertical="center" shrinkToFit="1"/>
    </xf>
    <xf numFmtId="176" fontId="25" fillId="0" borderId="34" xfId="0" applyNumberFormat="1" applyFont="1" applyFill="1" applyBorder="1" applyAlignment="1">
      <alignment horizontal="right" vertical="center" shrinkToFit="1"/>
    </xf>
    <xf numFmtId="0" fontId="25" fillId="0" borderId="194" xfId="0" applyFont="1" applyFill="1" applyBorder="1" applyAlignment="1">
      <alignment horizontal="left" vertical="center" shrinkToFit="1"/>
    </xf>
    <xf numFmtId="41" fontId="25" fillId="0" borderId="9" xfId="0" applyNumberFormat="1" applyFont="1" applyFill="1" applyBorder="1" applyAlignment="1">
      <alignment horizontal="right" vertical="center"/>
    </xf>
    <xf numFmtId="0" fontId="25" fillId="0" borderId="26" xfId="0" applyFont="1" applyFill="1" applyBorder="1" applyAlignment="1">
      <alignment horizontal="left" vertical="center" shrinkToFit="1"/>
    </xf>
    <xf numFmtId="0" fontId="25" fillId="0" borderId="26" xfId="0" applyFont="1" applyFill="1" applyBorder="1" applyAlignment="1">
      <alignment horizontal="center" vertical="center"/>
    </xf>
    <xf numFmtId="0" fontId="25" fillId="0" borderId="26" xfId="0" applyFont="1" applyFill="1" applyBorder="1" applyAlignment="1">
      <alignment horizontal="left" vertical="center"/>
    </xf>
    <xf numFmtId="176" fontId="25" fillId="0" borderId="30" xfId="0" applyNumberFormat="1" applyFont="1" applyFill="1" applyBorder="1" applyAlignment="1">
      <alignment horizontal="right" vertical="center" shrinkToFit="1"/>
    </xf>
    <xf numFmtId="41" fontId="25" fillId="0" borderId="108" xfId="0" applyNumberFormat="1" applyFont="1" applyFill="1" applyBorder="1" applyAlignment="1">
      <alignment horizontal="left" vertical="center" shrinkToFit="1"/>
    </xf>
    <xf numFmtId="177" fontId="25" fillId="0" borderId="14" xfId="0" quotePrefix="1" applyNumberFormat="1" applyFont="1" applyFill="1" applyBorder="1" applyAlignment="1">
      <alignment horizontal="center" vertical="center"/>
    </xf>
    <xf numFmtId="41" fontId="25" fillId="0" borderId="14" xfId="0" applyNumberFormat="1" applyFont="1" applyFill="1" applyBorder="1" applyAlignment="1">
      <alignment horizontal="left" vertical="center"/>
    </xf>
    <xf numFmtId="41" fontId="25" fillId="0" borderId="7" xfId="0" applyNumberFormat="1" applyFont="1" applyFill="1" applyBorder="1" applyAlignment="1">
      <alignment horizontal="left" vertical="center" shrinkToFit="1"/>
    </xf>
    <xf numFmtId="41" fontId="25" fillId="0" borderId="11" xfId="0" applyNumberFormat="1" applyFont="1" applyFill="1" applyBorder="1" applyAlignment="1">
      <alignment horizontal="left" vertical="center" shrinkToFit="1"/>
    </xf>
    <xf numFmtId="41" fontId="25" fillId="0" borderId="22" xfId="0" applyNumberFormat="1" applyFont="1" applyFill="1" applyBorder="1" applyAlignment="1">
      <alignment horizontal="left" vertical="center" shrinkToFit="1"/>
    </xf>
    <xf numFmtId="41" fontId="25" fillId="0" borderId="9" xfId="0" applyNumberFormat="1" applyFont="1" applyFill="1" applyBorder="1" applyAlignment="1">
      <alignment horizontal="left" vertical="center" shrinkToFit="1"/>
    </xf>
    <xf numFmtId="41" fontId="25" fillId="0" borderId="11" xfId="0" quotePrefix="1" applyNumberFormat="1" applyFont="1" applyFill="1" applyBorder="1" applyAlignment="1">
      <alignment horizontal="right" vertical="center"/>
    </xf>
    <xf numFmtId="176" fontId="25" fillId="0" borderId="11" xfId="0" quotePrefix="1" applyNumberFormat="1" applyFont="1" applyFill="1" applyBorder="1" applyAlignment="1">
      <alignment horizontal="right" vertical="center"/>
    </xf>
    <xf numFmtId="176" fontId="25" fillId="0" borderId="11" xfId="0" quotePrefix="1" applyNumberFormat="1" applyFont="1" applyFill="1" applyBorder="1" applyAlignment="1">
      <alignment horizontal="center" vertical="center"/>
    </xf>
    <xf numFmtId="41" fontId="25" fillId="0" borderId="33" xfId="0" applyNumberFormat="1" applyFont="1" applyFill="1" applyBorder="1" applyAlignment="1">
      <alignment horizontal="right" vertical="center" shrinkToFit="1"/>
    </xf>
    <xf numFmtId="0" fontId="25" fillId="0" borderId="7" xfId="0" applyFont="1" applyFill="1" applyBorder="1" applyAlignment="1">
      <alignment horizontal="left" vertical="center" shrinkToFit="1"/>
    </xf>
    <xf numFmtId="0" fontId="25" fillId="0" borderId="7" xfId="0" applyFont="1" applyFill="1" applyBorder="1" applyAlignment="1">
      <alignment horizontal="center" vertical="center"/>
    </xf>
    <xf numFmtId="0" fontId="25" fillId="0" borderId="7" xfId="0" applyFont="1" applyFill="1" applyBorder="1" applyAlignment="1">
      <alignment horizontal="left" vertical="center"/>
    </xf>
    <xf numFmtId="0" fontId="25" fillId="0" borderId="11" xfId="0" applyFont="1" applyFill="1" applyBorder="1" applyAlignment="1">
      <alignment horizontal="left" vertical="center" shrinkToFit="1"/>
    </xf>
    <xf numFmtId="0" fontId="25" fillId="0" borderId="0" xfId="0" applyFont="1" applyFill="1" applyBorder="1" applyAlignment="1">
      <alignment horizontal="left" vertical="center" shrinkToFit="1"/>
    </xf>
    <xf numFmtId="0" fontId="25" fillId="0" borderId="24" xfId="0" applyFont="1" applyFill="1" applyBorder="1" applyAlignment="1">
      <alignment horizontal="left" vertical="center" shrinkToFit="1"/>
    </xf>
    <xf numFmtId="0" fontId="25" fillId="26" borderId="108" xfId="0" applyFont="1" applyFill="1" applyBorder="1" applyAlignment="1">
      <alignment horizontal="left" vertical="center" shrinkToFit="1"/>
    </xf>
    <xf numFmtId="41" fontId="25" fillId="26" borderId="14" xfId="0" applyNumberFormat="1" applyFont="1" applyFill="1" applyBorder="1" applyAlignment="1">
      <alignment horizontal="right" vertical="center"/>
    </xf>
    <xf numFmtId="0" fontId="25" fillId="26" borderId="14" xfId="0" applyFont="1" applyFill="1" applyBorder="1" applyAlignment="1">
      <alignment horizontal="center" vertical="center"/>
    </xf>
    <xf numFmtId="0" fontId="25" fillId="26" borderId="14" xfId="0" applyFont="1" applyFill="1" applyBorder="1" applyAlignment="1">
      <alignment horizontal="left" vertical="center"/>
    </xf>
    <xf numFmtId="41" fontId="25" fillId="26" borderId="32" xfId="0" applyNumberFormat="1" applyFont="1" applyFill="1" applyBorder="1" applyAlignment="1">
      <alignment horizontal="right" vertical="center" shrinkToFit="1"/>
    </xf>
    <xf numFmtId="41" fontId="25" fillId="26" borderId="14" xfId="0" quotePrefix="1" applyNumberFormat="1" applyFont="1" applyFill="1" applyBorder="1" applyAlignment="1">
      <alignment horizontal="center" vertical="center"/>
    </xf>
    <xf numFmtId="42" fontId="25" fillId="0" borderId="108" xfId="0" applyNumberFormat="1" applyFont="1" applyFill="1" applyBorder="1" applyAlignment="1">
      <alignment horizontal="left" vertical="center" shrinkToFit="1"/>
    </xf>
    <xf numFmtId="42" fontId="25" fillId="25" borderId="190" xfId="0" applyNumberFormat="1" applyFont="1" applyFill="1" applyBorder="1" applyAlignment="1">
      <alignment horizontal="left" vertical="center" shrinkToFit="1"/>
    </xf>
    <xf numFmtId="41" fontId="25" fillId="25" borderId="108" xfId="0" applyNumberFormat="1" applyFont="1" applyFill="1" applyBorder="1" applyAlignment="1">
      <alignment horizontal="right" vertical="center"/>
    </xf>
    <xf numFmtId="41" fontId="25" fillId="25" borderId="14" xfId="0" quotePrefix="1" applyNumberFormat="1" applyFont="1" applyFill="1" applyBorder="1" applyAlignment="1">
      <alignment horizontal="center" vertical="center"/>
    </xf>
    <xf numFmtId="41" fontId="25" fillId="25" borderId="14" xfId="0" applyNumberFormat="1" applyFont="1" applyFill="1" applyBorder="1" applyAlignment="1">
      <alignment horizontal="center" vertical="center"/>
    </xf>
    <xf numFmtId="41" fontId="25" fillId="25" borderId="14" xfId="0" applyNumberFormat="1" applyFont="1" applyFill="1" applyBorder="1" applyAlignment="1">
      <alignment horizontal="left" vertical="center"/>
    </xf>
    <xf numFmtId="41" fontId="25" fillId="25" borderId="32" xfId="0" applyNumberFormat="1" applyFont="1" applyFill="1" applyBorder="1" applyAlignment="1">
      <alignment horizontal="right" vertical="center" shrinkToFit="1"/>
    </xf>
    <xf numFmtId="42" fontId="25" fillId="25" borderId="193" xfId="0" applyNumberFormat="1" applyFont="1" applyFill="1" applyBorder="1" applyAlignment="1">
      <alignment horizontal="left" vertical="center" shrinkToFit="1"/>
    </xf>
    <xf numFmtId="42" fontId="25" fillId="25" borderId="26" xfId="0" applyNumberFormat="1" applyFont="1" applyFill="1" applyBorder="1" applyAlignment="1">
      <alignment horizontal="left" vertical="center" shrinkToFit="1"/>
    </xf>
    <xf numFmtId="41" fontId="25" fillId="25" borderId="108" xfId="0" applyNumberFormat="1" applyFont="1" applyFill="1" applyBorder="1" applyAlignment="1">
      <alignment horizontal="center" vertical="center" shrinkToFit="1"/>
    </xf>
    <xf numFmtId="41" fontId="25" fillId="25" borderId="14" xfId="0" applyNumberFormat="1" applyFont="1" applyFill="1" applyBorder="1" applyAlignment="1">
      <alignment horizontal="center" vertical="center" shrinkToFit="1"/>
    </xf>
    <xf numFmtId="42" fontId="25" fillId="0" borderId="193" xfId="0" applyNumberFormat="1" applyFont="1" applyFill="1" applyBorder="1" applyAlignment="1">
      <alignment horizontal="left" vertical="center" shrinkToFit="1"/>
    </xf>
    <xf numFmtId="41" fontId="25" fillId="0" borderId="24" xfId="0" applyNumberFormat="1" applyFont="1" applyFill="1" applyBorder="1" applyAlignment="1">
      <alignment horizontal="left" vertical="center" shrinkToFit="1"/>
    </xf>
    <xf numFmtId="41" fontId="25" fillId="0" borderId="0" xfId="0" quotePrefix="1" applyNumberFormat="1" applyFont="1" applyFill="1" applyBorder="1" applyAlignment="1">
      <alignment horizontal="center" vertical="center"/>
    </xf>
    <xf numFmtId="41" fontId="25" fillId="0" borderId="0" xfId="0" applyNumberFormat="1" applyFont="1" applyFill="1" applyBorder="1" applyAlignment="1">
      <alignment horizontal="left" vertical="center"/>
    </xf>
    <xf numFmtId="41" fontId="25" fillId="0" borderId="9" xfId="0" quotePrefix="1" applyNumberFormat="1" applyFont="1" applyFill="1" applyBorder="1" applyAlignment="1">
      <alignment horizontal="center" vertical="center"/>
    </xf>
    <xf numFmtId="41" fontId="25" fillId="0" borderId="9" xfId="0" applyNumberFormat="1" applyFont="1" applyFill="1" applyBorder="1" applyAlignment="1">
      <alignment horizontal="center" vertical="center"/>
    </xf>
    <xf numFmtId="41" fontId="25" fillId="0" borderId="9" xfId="0" applyNumberFormat="1" applyFont="1" applyFill="1" applyBorder="1" applyAlignment="1">
      <alignment horizontal="left" vertical="center"/>
    </xf>
    <xf numFmtId="41" fontId="25" fillId="0" borderId="10" xfId="0" applyNumberFormat="1" applyFont="1" applyFill="1" applyBorder="1" applyAlignment="1">
      <alignment horizontal="right" vertical="center" shrinkToFit="1"/>
    </xf>
    <xf numFmtId="0" fontId="25" fillId="0" borderId="14" xfId="0" applyFont="1" applyFill="1" applyBorder="1" applyAlignment="1">
      <alignment horizontal="right" vertical="center"/>
    </xf>
    <xf numFmtId="3" fontId="25" fillId="0" borderId="7" xfId="0" applyNumberFormat="1" applyFont="1" applyFill="1" applyBorder="1" applyAlignment="1">
      <alignment horizontal="right" vertical="center"/>
    </xf>
    <xf numFmtId="41" fontId="25" fillId="0" borderId="107" xfId="0" applyNumberFormat="1" applyFont="1" applyFill="1" applyBorder="1" applyAlignment="1">
      <alignment horizontal="right" vertical="center"/>
    </xf>
    <xf numFmtId="41" fontId="25" fillId="0" borderId="22" xfId="0" applyNumberFormat="1" applyFont="1" applyFill="1" applyBorder="1" applyAlignment="1">
      <alignment horizontal="right" vertical="center"/>
    </xf>
    <xf numFmtId="3" fontId="25" fillId="0" borderId="11" xfId="0" applyNumberFormat="1" applyFont="1" applyFill="1" applyBorder="1" applyAlignment="1">
      <alignment horizontal="left" vertical="top" wrapText="1"/>
    </xf>
    <xf numFmtId="3" fontId="25" fillId="0" borderId="11" xfId="0" applyNumberFormat="1" applyFont="1" applyFill="1" applyBorder="1" applyAlignment="1">
      <alignment horizontal="left" vertical="center"/>
    </xf>
    <xf numFmtId="41" fontId="25" fillId="0" borderId="190" xfId="0" applyNumberFormat="1" applyFont="1" applyFill="1" applyBorder="1" applyAlignment="1">
      <alignment horizontal="left" vertical="center" shrinkToFit="1"/>
    </xf>
    <xf numFmtId="41" fontId="25" fillId="0" borderId="108" xfId="0" quotePrefix="1" applyNumberFormat="1" applyFont="1" applyFill="1" applyBorder="1" applyAlignment="1">
      <alignment horizontal="center" vertical="center"/>
    </xf>
    <xf numFmtId="0" fontId="25" fillId="0" borderId="108" xfId="0" applyFont="1" applyFill="1" applyBorder="1" applyAlignment="1">
      <alignment horizontal="center" vertical="center"/>
    </xf>
    <xf numFmtId="41" fontId="25" fillId="0" borderId="111" xfId="0" applyNumberFormat="1" applyFont="1" applyFill="1" applyBorder="1" applyAlignment="1">
      <alignment horizontal="right" vertical="center" shrinkToFit="1"/>
    </xf>
    <xf numFmtId="41" fontId="25" fillId="26" borderId="108" xfId="0" applyNumberFormat="1" applyFont="1" applyFill="1" applyBorder="1" applyAlignment="1">
      <alignment horizontal="left" vertical="center" shrinkToFit="1"/>
    </xf>
    <xf numFmtId="41" fontId="25" fillId="0" borderId="108" xfId="0" applyNumberFormat="1" applyFont="1" applyFill="1" applyBorder="1" applyAlignment="1">
      <alignment horizontal="right" vertical="center"/>
    </xf>
    <xf numFmtId="41" fontId="25" fillId="0" borderId="108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41" fontId="25" fillId="0" borderId="0" xfId="0" applyNumberFormat="1" applyFont="1" applyFill="1" applyBorder="1" applyAlignment="1">
      <alignment horizontal="right" vertical="center" shrinkToFit="1"/>
    </xf>
    <xf numFmtId="0" fontId="25" fillId="0" borderId="26" xfId="0" applyFont="1" applyFill="1" applyBorder="1" applyAlignment="1">
      <alignment horizontal="right" vertical="center"/>
    </xf>
    <xf numFmtId="41" fontId="25" fillId="0" borderId="108" xfId="0" applyNumberFormat="1" applyFont="1" applyFill="1" applyBorder="1" applyAlignment="1">
      <alignment horizontal="left" vertical="center"/>
    </xf>
    <xf numFmtId="3" fontId="25" fillId="0" borderId="7" xfId="0" applyNumberFormat="1" applyFont="1" applyFill="1" applyBorder="1" applyAlignment="1">
      <alignment horizontal="left" vertical="center" wrapText="1"/>
    </xf>
    <xf numFmtId="3" fontId="25" fillId="0" borderId="7" xfId="0" applyNumberFormat="1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right" vertical="center"/>
    </xf>
    <xf numFmtId="0" fontId="25" fillId="0" borderId="11" xfId="0" applyFont="1" applyFill="1" applyBorder="1" applyAlignment="1">
      <alignment horizontal="right" vertical="center"/>
    </xf>
    <xf numFmtId="3" fontId="25" fillId="0" borderId="11" xfId="0" applyNumberFormat="1" applyFont="1" applyFill="1" applyBorder="1" applyAlignment="1">
      <alignment horizontal="center" vertical="center"/>
    </xf>
    <xf numFmtId="3" fontId="25" fillId="0" borderId="11" xfId="0" applyNumberFormat="1" applyFont="1" applyFill="1" applyBorder="1" applyAlignment="1">
      <alignment horizontal="center" vertical="center" wrapText="1"/>
    </xf>
    <xf numFmtId="3" fontId="25" fillId="0" borderId="11" xfId="0" applyNumberFormat="1" applyFont="1" applyFill="1" applyBorder="1" applyAlignment="1">
      <alignment vertical="center" wrapText="1"/>
    </xf>
    <xf numFmtId="3" fontId="25" fillId="0" borderId="11" xfId="0" applyNumberFormat="1" applyFont="1" applyFill="1" applyBorder="1" applyAlignment="1">
      <alignment vertical="center"/>
    </xf>
    <xf numFmtId="3" fontId="25" fillId="0" borderId="7" xfId="0" applyNumberFormat="1" applyFont="1" applyFill="1" applyBorder="1" applyAlignment="1">
      <alignment vertical="center" wrapText="1"/>
    </xf>
    <xf numFmtId="41" fontId="25" fillId="0" borderId="11" xfId="0" applyNumberFormat="1" applyFont="1" applyFill="1" applyBorder="1" applyAlignment="1">
      <alignment horizontal="center" vertical="center" wrapText="1"/>
    </xf>
    <xf numFmtId="41" fontId="25" fillId="0" borderId="0" xfId="0" applyNumberFormat="1" applyFont="1" applyFill="1" applyBorder="1" applyAlignment="1">
      <alignment horizontal="center" vertical="center" wrapText="1"/>
    </xf>
    <xf numFmtId="9" fontId="26" fillId="0" borderId="127" xfId="0" applyNumberFormat="1" applyFont="1" applyFill="1" applyBorder="1" applyAlignment="1">
      <alignment horizontal="center" vertical="center"/>
    </xf>
    <xf numFmtId="0" fontId="25" fillId="0" borderId="13" xfId="0" applyFont="1" applyFill="1" applyBorder="1" applyAlignment="1">
      <alignment horizontal="center" vertical="center" shrinkToFit="1"/>
    </xf>
    <xf numFmtId="41" fontId="72" fillId="0" borderId="114" xfId="0" applyNumberFormat="1" applyFont="1" applyFill="1" applyBorder="1" applyAlignment="1">
      <alignment horizontal="center" vertical="center" shrinkToFit="1"/>
    </xf>
    <xf numFmtId="177" fontId="72" fillId="0" borderId="119" xfId="0" quotePrefix="1" applyNumberFormat="1" applyFont="1" applyFill="1" applyBorder="1" applyAlignment="1">
      <alignment horizontal="center" vertical="center" shrinkToFit="1"/>
    </xf>
    <xf numFmtId="41" fontId="72" fillId="0" borderId="114" xfId="0" applyNumberFormat="1" applyFont="1" applyFill="1" applyBorder="1" applyAlignment="1">
      <alignment horizontal="left" vertical="center" shrinkToFit="1" readingOrder="2"/>
    </xf>
    <xf numFmtId="41" fontId="71" fillId="0" borderId="114" xfId="0" applyNumberFormat="1" applyFont="1" applyFill="1" applyBorder="1" applyAlignment="1">
      <alignment horizontal="center" vertical="center"/>
    </xf>
    <xf numFmtId="41" fontId="71" fillId="26" borderId="114" xfId="0" applyNumberFormat="1" applyFont="1" applyFill="1" applyBorder="1" applyAlignment="1">
      <alignment horizontal="center" vertical="center"/>
    </xf>
    <xf numFmtId="41" fontId="28" fillId="0" borderId="108" xfId="0" applyNumberFormat="1" applyFont="1" applyFill="1" applyBorder="1" applyAlignment="1">
      <alignment horizontal="center" vertical="center" shrinkToFit="1"/>
    </xf>
    <xf numFmtId="181" fontId="72" fillId="0" borderId="119" xfId="224" applyNumberFormat="1" applyFont="1" applyFill="1" applyBorder="1" applyAlignment="1">
      <alignment horizontal="center" vertical="center" shrinkToFit="1"/>
    </xf>
    <xf numFmtId="10" fontId="72" fillId="0" borderId="120" xfId="224" applyNumberFormat="1" applyFont="1" applyFill="1" applyBorder="1" applyAlignment="1">
      <alignment horizontal="center" vertical="center" shrinkToFit="1"/>
    </xf>
    <xf numFmtId="10" fontId="72" fillId="0" borderId="121" xfId="224" quotePrefix="1" applyNumberFormat="1" applyFont="1" applyFill="1" applyBorder="1" applyAlignment="1">
      <alignment horizontal="center" vertical="center"/>
    </xf>
    <xf numFmtId="0" fontId="71" fillId="0" borderId="7" xfId="0" applyFont="1" applyFill="1" applyBorder="1" applyAlignment="1">
      <alignment horizontal="left" vertical="center" shrinkToFit="1"/>
    </xf>
    <xf numFmtId="0" fontId="71" fillId="0" borderId="11" xfId="0" applyFont="1" applyFill="1" applyBorder="1" applyAlignment="1">
      <alignment horizontal="left" vertical="center" shrinkToFit="1"/>
    </xf>
    <xf numFmtId="0" fontId="71" fillId="0" borderId="0" xfId="0" applyFont="1" applyFill="1" applyBorder="1" applyAlignment="1">
      <alignment horizontal="left" vertical="center" shrinkToFit="1"/>
    </xf>
    <xf numFmtId="0" fontId="71" fillId="0" borderId="24" xfId="0" applyFont="1" applyFill="1" applyBorder="1" applyAlignment="1">
      <alignment horizontal="left" vertical="center" shrinkToFit="1"/>
    </xf>
    <xf numFmtId="41" fontId="72" fillId="25" borderId="117" xfId="0" quotePrefix="1" applyNumberFormat="1" applyFont="1" applyFill="1" applyBorder="1" applyAlignment="1">
      <alignment horizontal="center" vertical="center"/>
    </xf>
    <xf numFmtId="41" fontId="72" fillId="25" borderId="117" xfId="0" applyNumberFormat="1" applyFont="1" applyFill="1" applyBorder="1" applyAlignment="1">
      <alignment horizontal="center" vertical="center"/>
    </xf>
    <xf numFmtId="41" fontId="72" fillId="0" borderId="114" xfId="0" applyNumberFormat="1" applyFont="1" applyFill="1" applyBorder="1" applyAlignment="1">
      <alignment horizontal="center" vertical="center" shrinkToFit="1" readingOrder="2"/>
    </xf>
    <xf numFmtId="41" fontId="72" fillId="0" borderId="139" xfId="0" applyNumberFormat="1" applyFont="1" applyFill="1" applyBorder="1" applyAlignment="1">
      <alignment horizontal="center" vertical="center" shrinkToFit="1"/>
    </xf>
    <xf numFmtId="42" fontId="72" fillId="0" borderId="114" xfId="0" applyNumberFormat="1" applyFont="1" applyFill="1" applyBorder="1" applyAlignment="1">
      <alignment horizontal="center" vertical="center" shrinkToFit="1"/>
    </xf>
    <xf numFmtId="42" fontId="72" fillId="25" borderId="118" xfId="0" applyNumberFormat="1" applyFont="1" applyFill="1" applyBorder="1" applyAlignment="1">
      <alignment horizontal="center" vertical="center" shrinkToFit="1"/>
    </xf>
    <xf numFmtId="42" fontId="72" fillId="25" borderId="117" xfId="0" applyNumberFormat="1" applyFont="1" applyFill="1" applyBorder="1" applyAlignment="1">
      <alignment horizontal="center" vertical="center" shrinkToFit="1"/>
    </xf>
    <xf numFmtId="41" fontId="72" fillId="25" borderId="141" xfId="0" applyNumberFormat="1" applyFont="1" applyFill="1" applyBorder="1" applyAlignment="1">
      <alignment horizontal="center" vertical="center" shrinkToFit="1"/>
    </xf>
    <xf numFmtId="42" fontId="72" fillId="25" borderId="115" xfId="0" applyNumberFormat="1" applyFont="1" applyFill="1" applyBorder="1" applyAlignment="1">
      <alignment horizontal="center" vertical="center" shrinkToFit="1"/>
    </xf>
    <xf numFmtId="41" fontId="72" fillId="25" borderId="148" xfId="0" applyNumberFormat="1" applyFont="1" applyFill="1" applyBorder="1" applyAlignment="1">
      <alignment horizontal="center" vertical="center" shrinkToFit="1"/>
    </xf>
    <xf numFmtId="41" fontId="72" fillId="0" borderId="117" xfId="0" applyNumberFormat="1" applyFont="1" applyFill="1" applyBorder="1" applyAlignment="1">
      <alignment horizontal="center" vertical="center" shrinkToFit="1"/>
    </xf>
    <xf numFmtId="41" fontId="72" fillId="0" borderId="143" xfId="0" applyNumberFormat="1" applyFont="1" applyFill="1" applyBorder="1" applyAlignment="1">
      <alignment horizontal="center" vertical="center" shrinkToFit="1"/>
    </xf>
    <xf numFmtId="41" fontId="72" fillId="0" borderId="122" xfId="0" applyNumberFormat="1" applyFont="1" applyFill="1" applyBorder="1" applyAlignment="1">
      <alignment horizontal="center" vertical="center" shrinkToFit="1"/>
    </xf>
    <xf numFmtId="41" fontId="72" fillId="0" borderId="120" xfId="0" applyNumberFormat="1" applyFont="1" applyFill="1" applyBorder="1" applyAlignment="1">
      <alignment horizontal="center" vertical="center" shrinkToFit="1"/>
    </xf>
    <xf numFmtId="41" fontId="72" fillId="0" borderId="145" xfId="0" applyNumberFormat="1" applyFont="1" applyFill="1" applyBorder="1" applyAlignment="1">
      <alignment horizontal="center" vertical="center" shrinkToFit="1"/>
    </xf>
    <xf numFmtId="3" fontId="72" fillId="0" borderId="117" xfId="0" applyNumberFormat="1" applyFont="1" applyFill="1" applyBorder="1" applyAlignment="1">
      <alignment horizontal="center" vertical="center"/>
    </xf>
    <xf numFmtId="41" fontId="72" fillId="0" borderId="141" xfId="0" applyNumberFormat="1" applyFont="1" applyFill="1" applyBorder="1" applyAlignment="1">
      <alignment horizontal="center" vertical="center" shrinkToFit="1"/>
    </xf>
    <xf numFmtId="41" fontId="72" fillId="0" borderId="119" xfId="0" applyNumberFormat="1" applyFont="1" applyFill="1" applyBorder="1" applyAlignment="1">
      <alignment horizontal="center" vertical="center" shrinkToFit="1"/>
    </xf>
    <xf numFmtId="3" fontId="72" fillId="0" borderId="119" xfId="0" applyNumberFormat="1" applyFont="1" applyFill="1" applyBorder="1" applyAlignment="1">
      <alignment horizontal="center" vertical="center"/>
    </xf>
    <xf numFmtId="0" fontId="72" fillId="0" borderId="120" xfId="0" applyFont="1" applyFill="1" applyBorder="1" applyAlignment="1">
      <alignment horizontal="center" vertical="center"/>
    </xf>
    <xf numFmtId="41" fontId="72" fillId="0" borderId="148" xfId="0" applyNumberFormat="1" applyFont="1" applyFill="1" applyBorder="1" applyAlignment="1">
      <alignment horizontal="center" vertical="center" shrinkToFit="1"/>
    </xf>
    <xf numFmtId="3" fontId="72" fillId="0" borderId="119" xfId="0" applyNumberFormat="1" applyFont="1" applyFill="1" applyBorder="1" applyAlignment="1">
      <alignment horizontal="center" vertical="center" wrapText="1"/>
    </xf>
    <xf numFmtId="41" fontId="72" fillId="0" borderId="146" xfId="0" applyNumberFormat="1" applyFont="1" applyFill="1" applyBorder="1" applyAlignment="1">
      <alignment horizontal="center" vertical="center" shrinkToFit="1"/>
    </xf>
    <xf numFmtId="41" fontId="72" fillId="0" borderId="116" xfId="0" applyNumberFormat="1" applyFont="1" applyFill="1" applyBorder="1" applyAlignment="1">
      <alignment horizontal="center" vertical="center" shrinkToFit="1"/>
    </xf>
    <xf numFmtId="41" fontId="72" fillId="0" borderId="147" xfId="0" applyNumberFormat="1" applyFont="1" applyFill="1" applyBorder="1" applyAlignment="1">
      <alignment horizontal="center" vertical="center" shrinkToFit="1"/>
    </xf>
    <xf numFmtId="41" fontId="72" fillId="0" borderId="121" xfId="0" applyNumberFormat="1" applyFont="1" applyFill="1" applyBorder="1" applyAlignment="1">
      <alignment horizontal="center" vertical="center" shrinkToFit="1"/>
    </xf>
    <xf numFmtId="41" fontId="72" fillId="0" borderId="118" xfId="0" applyNumberFormat="1" applyFont="1" applyFill="1" applyBorder="1" applyAlignment="1">
      <alignment horizontal="center" vertical="center" shrinkToFit="1"/>
    </xf>
    <xf numFmtId="3" fontId="72" fillId="0" borderId="117" xfId="0" applyNumberFormat="1" applyFont="1" applyFill="1" applyBorder="1" applyAlignment="1">
      <alignment horizontal="center" vertical="center" wrapText="1"/>
    </xf>
    <xf numFmtId="41" fontId="72" fillId="0" borderId="117" xfId="0" applyNumberFormat="1" applyFont="1" applyFill="1" applyBorder="1" applyAlignment="1">
      <alignment horizontal="center" vertical="center" wrapText="1"/>
    </xf>
    <xf numFmtId="41" fontId="72" fillId="0" borderId="122" xfId="0" applyNumberFormat="1" applyFont="1" applyFill="1" applyBorder="1" applyAlignment="1">
      <alignment horizontal="center" vertical="center" wrapText="1"/>
    </xf>
    <xf numFmtId="0" fontId="72" fillId="0" borderId="117" xfId="0" applyNumberFormat="1" applyFont="1" applyFill="1" applyBorder="1" applyAlignment="1">
      <alignment horizontal="center" vertical="center" wrapText="1"/>
    </xf>
    <xf numFmtId="0" fontId="72" fillId="0" borderId="119" xfId="0" applyNumberFormat="1" applyFont="1" applyFill="1" applyBorder="1" applyAlignment="1">
      <alignment horizontal="center" vertical="center" wrapText="1"/>
    </xf>
    <xf numFmtId="0" fontId="72" fillId="0" borderId="119" xfId="0" applyNumberFormat="1" applyFont="1" applyFill="1" applyBorder="1" applyAlignment="1">
      <alignment horizontal="center" vertical="center"/>
    </xf>
    <xf numFmtId="0" fontId="72" fillId="0" borderId="114" xfId="0" applyNumberFormat="1" applyFont="1" applyFill="1" applyBorder="1" applyAlignment="1">
      <alignment horizontal="center" vertical="center"/>
    </xf>
    <xf numFmtId="0" fontId="72" fillId="0" borderId="114" xfId="0" quotePrefix="1" applyNumberFormat="1" applyFont="1" applyFill="1" applyBorder="1" applyAlignment="1">
      <alignment horizontal="center" vertical="center"/>
    </xf>
    <xf numFmtId="0" fontId="72" fillId="0" borderId="117" xfId="0" applyNumberFormat="1" applyFont="1" applyFill="1" applyBorder="1" applyAlignment="1">
      <alignment horizontal="center" vertical="center"/>
    </xf>
    <xf numFmtId="0" fontId="72" fillId="0" borderId="122" xfId="0" applyNumberFormat="1" applyFont="1" applyFill="1" applyBorder="1" applyAlignment="1">
      <alignment horizontal="center" vertical="center"/>
    </xf>
    <xf numFmtId="0" fontId="72" fillId="0" borderId="118" xfId="0" applyNumberFormat="1" applyFont="1" applyFill="1" applyBorder="1" applyAlignment="1">
      <alignment horizontal="center" vertical="center"/>
    </xf>
    <xf numFmtId="0" fontId="25" fillId="0" borderId="190" xfId="0" applyFont="1" applyFill="1" applyBorder="1" applyAlignment="1">
      <alignment horizontal="left" vertical="center" shrinkToFit="1"/>
    </xf>
    <xf numFmtId="176" fontId="25" fillId="0" borderId="108" xfId="0" quotePrefix="1" applyNumberFormat="1" applyFont="1" applyFill="1" applyBorder="1" applyAlignment="1">
      <alignment horizontal="center" vertical="center"/>
    </xf>
    <xf numFmtId="3" fontId="72" fillId="0" borderId="114" xfId="0" applyNumberFormat="1" applyFont="1" applyFill="1" applyBorder="1" applyAlignment="1">
      <alignment horizontal="center" vertical="center"/>
    </xf>
    <xf numFmtId="41" fontId="25" fillId="26" borderId="14" xfId="0" applyNumberFormat="1" applyFont="1" applyFill="1" applyBorder="1" applyAlignment="1">
      <alignment horizontal="left" vertical="center"/>
    </xf>
    <xf numFmtId="41" fontId="25" fillId="0" borderId="111" xfId="0" applyNumberFormat="1" applyFont="1" applyFill="1" applyBorder="1" applyAlignment="1">
      <alignment horizontal="left" vertical="center" shrinkToFit="1"/>
    </xf>
    <xf numFmtId="9" fontId="73" fillId="26" borderId="138" xfId="0" applyNumberFormat="1" applyFont="1" applyFill="1" applyBorder="1" applyAlignment="1">
      <alignment horizontal="center" vertical="center"/>
    </xf>
    <xf numFmtId="9" fontId="25" fillId="0" borderId="129" xfId="0" applyNumberFormat="1" applyFont="1" applyFill="1" applyBorder="1" applyAlignment="1">
      <alignment horizontal="center" vertical="center" shrinkToFit="1"/>
    </xf>
    <xf numFmtId="9" fontId="26" fillId="0" borderId="125" xfId="0" applyNumberFormat="1" applyFont="1" applyFill="1" applyBorder="1" applyAlignment="1">
      <alignment horizontal="center" vertical="center"/>
    </xf>
    <xf numFmtId="0" fontId="28" fillId="26" borderId="108" xfId="0" applyFont="1" applyFill="1" applyBorder="1" applyAlignment="1">
      <alignment horizontal="center" vertical="center" shrinkToFit="1"/>
    </xf>
    <xf numFmtId="0" fontId="28" fillId="26" borderId="108" xfId="0" applyFont="1" applyFill="1" applyBorder="1" applyAlignment="1">
      <alignment vertical="center"/>
    </xf>
    <xf numFmtId="0" fontId="28" fillId="0" borderId="108" xfId="0" applyFont="1" applyFill="1" applyBorder="1" applyAlignment="1">
      <alignment horizontal="center" vertical="center"/>
    </xf>
    <xf numFmtId="0" fontId="28" fillId="0" borderId="108" xfId="0" applyFont="1" applyFill="1" applyBorder="1" applyAlignment="1">
      <alignment horizontal="center" vertical="center" shrinkToFit="1"/>
    </xf>
    <xf numFmtId="0" fontId="28" fillId="0" borderId="108" xfId="0" applyFont="1" applyFill="1" applyBorder="1" applyAlignment="1">
      <alignment vertical="center"/>
    </xf>
    <xf numFmtId="41" fontId="28" fillId="0" borderId="108" xfId="0" applyNumberFormat="1" applyFont="1" applyFill="1" applyBorder="1" applyAlignment="1">
      <alignment horizontal="right" vertical="center" shrinkToFit="1"/>
    </xf>
    <xf numFmtId="176" fontId="25" fillId="0" borderId="111" xfId="0" applyNumberFormat="1" applyFont="1" applyFill="1" applyBorder="1" applyAlignment="1">
      <alignment horizontal="right" vertical="center"/>
    </xf>
    <xf numFmtId="0" fontId="25" fillId="0" borderId="113" xfId="0" applyFont="1" applyFill="1" applyBorder="1" applyAlignment="1">
      <alignment horizontal="left" vertical="center" indent="1" shrinkToFit="1"/>
    </xf>
    <xf numFmtId="41" fontId="25" fillId="0" borderId="108" xfId="0" applyNumberFormat="1" applyFont="1" applyFill="1" applyBorder="1" applyAlignment="1">
      <alignment vertical="center"/>
    </xf>
    <xf numFmtId="0" fontId="25" fillId="0" borderId="101" xfId="0" applyFont="1" applyFill="1" applyBorder="1" applyAlignment="1">
      <alignment horizontal="left" vertical="center" indent="1" shrinkToFit="1"/>
    </xf>
    <xf numFmtId="41" fontId="28" fillId="26" borderId="108" xfId="0" applyNumberFormat="1" applyFont="1" applyFill="1" applyBorder="1" applyAlignment="1">
      <alignment horizontal="right" vertical="center" shrinkToFit="1"/>
    </xf>
    <xf numFmtId="41" fontId="25" fillId="26" borderId="108" xfId="0" applyNumberFormat="1" applyFont="1" applyFill="1" applyBorder="1" applyAlignment="1">
      <alignment vertical="center"/>
    </xf>
    <xf numFmtId="0" fontId="25" fillId="26" borderId="113" xfId="0" applyFont="1" applyFill="1" applyBorder="1" applyAlignment="1">
      <alignment horizontal="left" vertical="center" indent="1" shrinkToFit="1"/>
    </xf>
    <xf numFmtId="9" fontId="25" fillId="0" borderId="109" xfId="0" applyNumberFormat="1" applyFont="1" applyFill="1" applyBorder="1" applyAlignment="1">
      <alignment vertical="center"/>
    </xf>
    <xf numFmtId="176" fontId="25" fillId="0" borderId="110" xfId="0" applyNumberFormat="1" applyFont="1" applyFill="1" applyBorder="1" applyAlignment="1">
      <alignment horizontal="right" vertical="center"/>
    </xf>
    <xf numFmtId="41" fontId="25" fillId="0" borderId="109" xfId="0" applyNumberFormat="1" applyFont="1" applyFill="1" applyBorder="1" applyAlignment="1">
      <alignment horizontal="left" vertical="center" indent="1" shrinkToFit="1"/>
    </xf>
    <xf numFmtId="176" fontId="28" fillId="0" borderId="108" xfId="0" applyNumberFormat="1" applyFont="1" applyFill="1" applyBorder="1" applyAlignment="1">
      <alignment horizontal="center" vertical="center"/>
    </xf>
    <xf numFmtId="41" fontId="28" fillId="0" borderId="108" xfId="0" applyNumberFormat="1" applyFont="1" applyFill="1" applyBorder="1" applyAlignment="1">
      <alignment vertical="center"/>
    </xf>
    <xf numFmtId="41" fontId="28" fillId="26" borderId="108" xfId="0" quotePrefix="1" applyNumberFormat="1" applyFont="1" applyFill="1" applyBorder="1" applyAlignment="1">
      <alignment horizontal="center" vertical="center"/>
    </xf>
    <xf numFmtId="41" fontId="28" fillId="26" borderId="108" xfId="0" applyNumberFormat="1" applyFont="1" applyFill="1" applyBorder="1" applyAlignment="1">
      <alignment vertical="center"/>
    </xf>
    <xf numFmtId="41" fontId="28" fillId="26" borderId="108" xfId="0" quotePrefix="1" applyNumberFormat="1" applyFont="1" applyFill="1" applyBorder="1" applyAlignment="1">
      <alignment vertical="center"/>
    </xf>
    <xf numFmtId="176" fontId="25" fillId="26" borderId="111" xfId="0" applyNumberFormat="1" applyFont="1" applyFill="1" applyBorder="1" applyAlignment="1">
      <alignment horizontal="right" vertical="center"/>
    </xf>
    <xf numFmtId="41" fontId="28" fillId="0" borderId="108" xfId="0" applyNumberFormat="1" applyFont="1" applyFill="1" applyBorder="1" applyAlignment="1">
      <alignment horizontal="center" vertical="center"/>
    </xf>
    <xf numFmtId="41" fontId="28" fillId="0" borderId="108" xfId="0" quotePrefix="1" applyNumberFormat="1" applyFont="1" applyFill="1" applyBorder="1" applyAlignment="1">
      <alignment vertical="center"/>
    </xf>
    <xf numFmtId="41" fontId="28" fillId="0" borderId="108" xfId="0" quotePrefix="1" applyNumberFormat="1" applyFont="1" applyFill="1" applyBorder="1" applyAlignment="1">
      <alignment horizontal="center" vertical="center"/>
    </xf>
    <xf numFmtId="176" fontId="28" fillId="0" borderId="108" xfId="0" quotePrefix="1" applyNumberFormat="1" applyFont="1" applyFill="1" applyBorder="1" applyAlignment="1">
      <alignment horizontal="center" vertical="center"/>
    </xf>
    <xf numFmtId="0" fontId="25" fillId="0" borderId="113" xfId="0" applyNumberFormat="1" applyFont="1" applyFill="1" applyBorder="1" applyAlignment="1">
      <alignment horizontal="left" vertical="center" indent="1" shrinkToFit="1"/>
    </xf>
    <xf numFmtId="41" fontId="28" fillId="26" borderId="108" xfId="0" applyNumberFormat="1" applyFont="1" applyFill="1" applyBorder="1" applyAlignment="1">
      <alignment horizontal="center" vertical="center"/>
    </xf>
    <xf numFmtId="41" fontId="28" fillId="26" borderId="108" xfId="0" applyNumberFormat="1" applyFont="1" applyFill="1" applyBorder="1" applyAlignment="1">
      <alignment horizontal="center" vertical="center" shrinkToFit="1"/>
    </xf>
    <xf numFmtId="41" fontId="25" fillId="26" borderId="108" xfId="0" applyNumberFormat="1" applyFont="1" applyFill="1" applyBorder="1" applyAlignment="1">
      <alignment horizontal="center" vertical="center"/>
    </xf>
    <xf numFmtId="41" fontId="25" fillId="0" borderId="106" xfId="0" applyNumberFormat="1" applyFont="1" applyFill="1" applyBorder="1" applyAlignment="1">
      <alignment horizontal="left" vertical="center" indent="1" shrinkToFit="1"/>
    </xf>
    <xf numFmtId="41" fontId="28" fillId="0" borderId="108" xfId="0" applyNumberFormat="1" applyFont="1" applyFill="1" applyBorder="1" applyAlignment="1">
      <alignment horizontal="right" vertical="center"/>
    </xf>
    <xf numFmtId="0" fontId="25" fillId="0" borderId="101" xfId="0" applyFont="1" applyFill="1" applyBorder="1" applyAlignment="1">
      <alignment horizontal="left" vertical="center" indent="1"/>
    </xf>
    <xf numFmtId="0" fontId="25" fillId="0" borderId="113" xfId="0" applyFont="1" applyFill="1" applyBorder="1" applyAlignment="1">
      <alignment horizontal="left" vertical="center" indent="1"/>
    </xf>
    <xf numFmtId="9" fontId="25" fillId="26" borderId="109" xfId="0" applyNumberFormat="1" applyFont="1" applyFill="1" applyBorder="1" applyAlignment="1">
      <alignment vertical="center"/>
    </xf>
    <xf numFmtId="176" fontId="25" fillId="26" borderId="110" xfId="0" applyNumberFormat="1" applyFont="1" applyFill="1" applyBorder="1" applyAlignment="1">
      <alignment horizontal="right" vertical="center"/>
    </xf>
    <xf numFmtId="0" fontId="25" fillId="26" borderId="113" xfId="0" applyFont="1" applyFill="1" applyBorder="1" applyAlignment="1">
      <alignment horizontal="left" vertical="center" indent="1"/>
    </xf>
    <xf numFmtId="41" fontId="37" fillId="0" borderId="108" xfId="0" applyNumberFormat="1" applyFont="1" applyFill="1" applyBorder="1" applyAlignment="1">
      <alignment vertical="center" shrinkToFit="1"/>
    </xf>
    <xf numFmtId="41" fontId="25" fillId="0" borderId="26" xfId="0" applyNumberFormat="1" applyFont="1" applyFill="1" applyBorder="1" applyAlignment="1">
      <alignment horizontal="left" vertical="center" wrapText="1" shrinkToFit="1"/>
    </xf>
    <xf numFmtId="41" fontId="25" fillId="0" borderId="195" xfId="0" applyNumberFormat="1" applyFont="1" applyFill="1" applyBorder="1" applyAlignment="1">
      <alignment horizontal="left" vertical="center" wrapText="1" shrinkToFit="1"/>
    </xf>
    <xf numFmtId="41" fontId="29" fillId="25" borderId="152" xfId="0" applyNumberFormat="1" applyFont="1" applyFill="1" applyBorder="1" applyAlignment="1">
      <alignment vertical="center" shrinkToFit="1"/>
    </xf>
    <xf numFmtId="9" fontId="29" fillId="25" borderId="106" xfId="0" applyNumberFormat="1" applyFont="1" applyFill="1" applyBorder="1" applyAlignment="1">
      <alignment horizontal="center" vertical="center"/>
    </xf>
    <xf numFmtId="9" fontId="81" fillId="25" borderId="13" xfId="0" applyNumberFormat="1" applyFont="1" applyFill="1" applyBorder="1" applyAlignment="1">
      <alignment horizontal="center" vertical="center"/>
    </xf>
    <xf numFmtId="41" fontId="77" fillId="25" borderId="31" xfId="0" applyNumberFormat="1" applyFont="1" applyFill="1" applyBorder="1" applyAlignment="1">
      <alignment vertical="center" shrinkToFit="1"/>
    </xf>
    <xf numFmtId="41" fontId="30" fillId="26" borderId="112" xfId="0" applyNumberFormat="1" applyFont="1" applyFill="1" applyBorder="1" applyAlignment="1">
      <alignment vertical="center"/>
    </xf>
    <xf numFmtId="41" fontId="29" fillId="26" borderId="183" xfId="0" applyNumberFormat="1" applyFont="1" applyFill="1" applyBorder="1" applyAlignment="1">
      <alignment vertical="center"/>
    </xf>
    <xf numFmtId="41" fontId="29" fillId="24" borderId="188" xfId="0" applyNumberFormat="1" applyFont="1" applyFill="1" applyBorder="1" applyAlignment="1">
      <alignment vertical="center"/>
    </xf>
    <xf numFmtId="41" fontId="30" fillId="25" borderId="28" xfId="0" applyNumberFormat="1" applyFont="1" applyFill="1" applyBorder="1" applyAlignment="1">
      <alignment vertical="center"/>
    </xf>
    <xf numFmtId="41" fontId="29" fillId="25" borderId="0" xfId="0" applyNumberFormat="1" applyFont="1" applyFill="1" applyBorder="1" applyAlignment="1">
      <alignment vertical="center"/>
    </xf>
    <xf numFmtId="41" fontId="29" fillId="24" borderId="184" xfId="0" applyNumberFormat="1" applyFont="1" applyFill="1" applyBorder="1" applyAlignment="1">
      <alignment vertical="center"/>
    </xf>
    <xf numFmtId="41" fontId="29" fillId="25" borderId="152" xfId="0" applyNumberFormat="1" applyFont="1" applyFill="1" applyBorder="1" applyAlignment="1">
      <alignment vertical="center"/>
    </xf>
    <xf numFmtId="41" fontId="29" fillId="25" borderId="12" xfId="0" applyNumberFormat="1" applyFont="1" applyFill="1" applyBorder="1" applyAlignment="1">
      <alignment vertical="center"/>
    </xf>
    <xf numFmtId="41" fontId="29" fillId="24" borderId="187" xfId="0" applyNumberFormat="1" applyFont="1" applyFill="1" applyBorder="1" applyAlignment="1">
      <alignment vertical="center"/>
    </xf>
    <xf numFmtId="0" fontId="25" fillId="0" borderId="198" xfId="0" applyFont="1" applyFill="1" applyBorder="1" applyAlignment="1">
      <alignment horizontal="left" vertical="center" indent="1" shrinkToFit="1"/>
    </xf>
    <xf numFmtId="0" fontId="25" fillId="0" borderId="182" xfId="0" applyFont="1" applyFill="1" applyBorder="1" applyAlignment="1">
      <alignment horizontal="left" vertical="center" indent="1" shrinkToFit="1"/>
    </xf>
    <xf numFmtId="41" fontId="25" fillId="0" borderId="182" xfId="0" applyNumberFormat="1" applyFont="1" applyFill="1" applyBorder="1" applyAlignment="1">
      <alignment horizontal="left" vertical="center" indent="1" shrinkToFit="1"/>
    </xf>
    <xf numFmtId="176" fontId="25" fillId="0" borderId="200" xfId="0" applyNumberFormat="1" applyFont="1" applyFill="1" applyBorder="1" applyAlignment="1">
      <alignment horizontal="right" vertical="center"/>
    </xf>
    <xf numFmtId="41" fontId="28" fillId="0" borderId="201" xfId="0" applyNumberFormat="1" applyFont="1" applyFill="1" applyBorder="1" applyAlignment="1">
      <alignment vertical="center" shrinkToFit="1"/>
    </xf>
    <xf numFmtId="41" fontId="28" fillId="0" borderId="178" xfId="0" applyNumberFormat="1" applyFont="1" applyFill="1" applyBorder="1" applyAlignment="1">
      <alignment vertical="center"/>
    </xf>
    <xf numFmtId="41" fontId="25" fillId="0" borderId="202" xfId="0" applyNumberFormat="1" applyFont="1" applyFill="1" applyBorder="1" applyAlignment="1">
      <alignment vertical="center"/>
    </xf>
    <xf numFmtId="41" fontId="25" fillId="0" borderId="179" xfId="0" applyNumberFormat="1" applyFont="1" applyFill="1" applyBorder="1" applyAlignment="1">
      <alignment vertical="center"/>
    </xf>
    <xf numFmtId="9" fontId="25" fillId="0" borderId="202" xfId="0" applyNumberFormat="1" applyFont="1" applyFill="1" applyBorder="1" applyAlignment="1">
      <alignment vertical="center"/>
    </xf>
    <xf numFmtId="9" fontId="75" fillId="0" borderId="203" xfId="0" applyNumberFormat="1" applyFont="1" applyFill="1" applyBorder="1" applyAlignment="1">
      <alignment vertical="center"/>
    </xf>
    <xf numFmtId="176" fontId="75" fillId="0" borderId="182" xfId="0" applyNumberFormat="1" applyFont="1" applyFill="1" applyBorder="1" applyAlignment="1">
      <alignment horizontal="right" vertical="center"/>
    </xf>
    <xf numFmtId="176" fontId="75" fillId="0" borderId="182" xfId="0" applyNumberFormat="1" applyFont="1" applyFill="1" applyBorder="1" applyAlignment="1">
      <alignment vertical="center"/>
    </xf>
    <xf numFmtId="176" fontId="75" fillId="0" borderId="204" xfId="0" applyNumberFormat="1" applyFont="1" applyFill="1" applyBorder="1" applyAlignment="1">
      <alignment horizontal="right" vertical="center"/>
    </xf>
    <xf numFmtId="41" fontId="28" fillId="0" borderId="178" xfId="0" applyNumberFormat="1" applyFont="1" applyFill="1" applyBorder="1" applyAlignment="1">
      <alignment horizontal="right" vertical="center" shrinkToFit="1"/>
    </xf>
    <xf numFmtId="41" fontId="28" fillId="0" borderId="178" xfId="0" applyNumberFormat="1" applyFont="1" applyFill="1" applyBorder="1" applyAlignment="1">
      <alignment horizontal="center" vertical="center" shrinkToFit="1"/>
    </xf>
    <xf numFmtId="176" fontId="28" fillId="0" borderId="178" xfId="0" applyNumberFormat="1" applyFont="1" applyFill="1" applyBorder="1" applyAlignment="1">
      <alignment horizontal="center" vertical="center"/>
    </xf>
    <xf numFmtId="41" fontId="28" fillId="0" borderId="177" xfId="0" applyNumberFormat="1" applyFont="1" applyFill="1" applyBorder="1" applyAlignment="1">
      <alignment horizontal="center" vertical="center"/>
    </xf>
    <xf numFmtId="176" fontId="28" fillId="0" borderId="177" xfId="0" applyNumberFormat="1" applyFont="1" applyFill="1" applyBorder="1" applyAlignment="1">
      <alignment vertical="center"/>
    </xf>
    <xf numFmtId="41" fontId="28" fillId="0" borderId="177" xfId="0" applyNumberFormat="1" applyFont="1" applyFill="1" applyBorder="1" applyAlignment="1">
      <alignment vertical="center"/>
    </xf>
    <xf numFmtId="41" fontId="28" fillId="26" borderId="177" xfId="0" applyNumberFormat="1" applyFont="1" applyFill="1" applyBorder="1" applyAlignment="1">
      <alignment horizontal="center" vertical="center"/>
    </xf>
    <xf numFmtId="0" fontId="24" fillId="25" borderId="159" xfId="0" applyFont="1" applyFill="1" applyBorder="1" applyAlignment="1">
      <alignment vertical="center"/>
    </xf>
    <xf numFmtId="0" fontId="24" fillId="25" borderId="199" xfId="0" applyFont="1" applyFill="1" applyBorder="1" applyAlignment="1">
      <alignment vertical="center"/>
    </xf>
    <xf numFmtId="41" fontId="25" fillId="25" borderId="199" xfId="0" applyNumberFormat="1" applyFont="1" applyFill="1" applyBorder="1" applyAlignment="1">
      <alignment vertical="center"/>
    </xf>
    <xf numFmtId="41" fontId="25" fillId="24" borderId="199" xfId="0" applyNumberFormat="1" applyFont="1" applyFill="1" applyBorder="1" applyAlignment="1">
      <alignment vertical="center"/>
    </xf>
    <xf numFmtId="9" fontId="26" fillId="24" borderId="199" xfId="0" applyNumberFormat="1" applyFont="1" applyFill="1" applyBorder="1" applyAlignment="1">
      <alignment horizontal="right" vertical="center"/>
    </xf>
    <xf numFmtId="0" fontId="26" fillId="24" borderId="199" xfId="0" applyFont="1" applyFill="1" applyBorder="1" applyAlignment="1">
      <alignment horizontal="center" vertical="center"/>
    </xf>
    <xf numFmtId="41" fontId="70" fillId="24" borderId="199" xfId="0" applyNumberFormat="1" applyFont="1" applyFill="1" applyBorder="1" applyAlignment="1">
      <alignment vertical="center"/>
    </xf>
    <xf numFmtId="41" fontId="27" fillId="24" borderId="199" xfId="0" applyNumberFormat="1" applyFont="1" applyFill="1" applyBorder="1" applyAlignment="1">
      <alignment horizontal="left" vertical="center" shrinkToFit="1"/>
    </xf>
    <xf numFmtId="0" fontId="27" fillId="24" borderId="199" xfId="0" applyFont="1" applyFill="1" applyBorder="1" applyAlignment="1">
      <alignment horizontal="right" vertical="center" shrinkToFit="1"/>
    </xf>
    <xf numFmtId="0" fontId="27" fillId="24" borderId="199" xfId="0" applyFont="1" applyFill="1" applyBorder="1" applyAlignment="1">
      <alignment horizontal="center" vertical="center"/>
    </xf>
    <xf numFmtId="0" fontId="27" fillId="24" borderId="199" xfId="0" applyFont="1" applyFill="1" applyBorder="1" applyAlignment="1">
      <alignment horizontal="center" vertical="center" shrinkToFit="1"/>
    </xf>
    <xf numFmtId="41" fontId="27" fillId="24" borderId="199" xfId="0" applyNumberFormat="1" applyFont="1" applyFill="1" applyBorder="1" applyAlignment="1">
      <alignment horizontal="center" vertical="center"/>
    </xf>
    <xf numFmtId="0" fontId="28" fillId="24" borderId="199" xfId="0" applyFont="1" applyFill="1" applyBorder="1" applyAlignment="1">
      <alignment vertical="center"/>
    </xf>
    <xf numFmtId="41" fontId="27" fillId="24" borderId="199" xfId="0" applyNumberFormat="1" applyFont="1" applyFill="1" applyBorder="1" applyAlignment="1">
      <alignment horizontal="center" vertical="center" shrinkToFit="1"/>
    </xf>
    <xf numFmtId="0" fontId="28" fillId="24" borderId="205" xfId="0" applyFont="1" applyFill="1" applyBorder="1" applyAlignment="1">
      <alignment vertical="center"/>
    </xf>
    <xf numFmtId="0" fontId="26" fillId="24" borderId="165" xfId="0" applyFont="1" applyFill="1" applyBorder="1" applyAlignment="1">
      <alignment vertical="center"/>
    </xf>
    <xf numFmtId="41" fontId="28" fillId="0" borderId="172" xfId="0" applyNumberFormat="1" applyFont="1" applyFill="1" applyBorder="1" applyAlignment="1">
      <alignment horizontal="right" vertical="center" shrinkToFit="1"/>
    </xf>
    <xf numFmtId="0" fontId="25" fillId="0" borderId="176" xfId="0" applyFont="1" applyFill="1" applyBorder="1" applyAlignment="1">
      <alignment horizontal="left" vertical="center" indent="1"/>
    </xf>
    <xf numFmtId="0" fontId="25" fillId="26" borderId="176" xfId="0" applyFont="1" applyFill="1" applyBorder="1" applyAlignment="1">
      <alignment horizontal="left" vertical="center" indent="1"/>
    </xf>
    <xf numFmtId="41" fontId="28" fillId="26" borderId="177" xfId="0" applyNumberFormat="1" applyFont="1" applyFill="1" applyBorder="1" applyAlignment="1">
      <alignment vertical="center"/>
    </xf>
    <xf numFmtId="0" fontId="25" fillId="0" borderId="167" xfId="0" applyFont="1" applyFill="1" applyBorder="1" applyAlignment="1">
      <alignment horizontal="left" vertical="center" indent="1"/>
    </xf>
    <xf numFmtId="0" fontId="25" fillId="0" borderId="169" xfId="0" applyFont="1" applyFill="1" applyBorder="1" applyAlignment="1">
      <alignment horizontal="left" vertical="center" indent="1" shrinkToFit="1"/>
    </xf>
    <xf numFmtId="0" fontId="25" fillId="26" borderId="176" xfId="0" applyFont="1" applyFill="1" applyBorder="1" applyAlignment="1">
      <alignment horizontal="left" vertical="center" indent="1" shrinkToFit="1"/>
    </xf>
    <xf numFmtId="0" fontId="25" fillId="0" borderId="167" xfId="0" applyFont="1" applyFill="1" applyBorder="1" applyAlignment="1">
      <alignment horizontal="left" vertical="center" indent="1" shrinkToFit="1"/>
    </xf>
    <xf numFmtId="0" fontId="25" fillId="0" borderId="169" xfId="0" applyNumberFormat="1" applyFont="1" applyFill="1" applyBorder="1" applyAlignment="1">
      <alignment horizontal="left" vertical="center" indent="1" shrinkToFit="1"/>
    </xf>
    <xf numFmtId="41" fontId="28" fillId="0" borderId="206" xfId="0" applyNumberFormat="1" applyFont="1" applyFill="1" applyBorder="1" applyAlignment="1">
      <alignment vertical="center"/>
    </xf>
    <xf numFmtId="0" fontId="25" fillId="0" borderId="207" xfId="0" applyFont="1" applyFill="1" applyBorder="1" applyAlignment="1">
      <alignment horizontal="left" vertical="center" indent="1" shrinkToFit="1"/>
    </xf>
    <xf numFmtId="41" fontId="28" fillId="0" borderId="180" xfId="0" applyNumberFormat="1" applyFont="1" applyFill="1" applyBorder="1" applyAlignment="1">
      <alignment vertical="center"/>
    </xf>
    <xf numFmtId="41" fontId="30" fillId="26" borderId="28" xfId="0" applyNumberFormat="1" applyFont="1" applyFill="1" applyBorder="1" applyAlignment="1">
      <alignment vertical="center"/>
    </xf>
    <xf numFmtId="41" fontId="29" fillId="26" borderId="0" xfId="0" applyNumberFormat="1" applyFont="1" applyFill="1" applyBorder="1" applyAlignment="1">
      <alignment vertical="center"/>
    </xf>
    <xf numFmtId="9" fontId="29" fillId="24" borderId="12" xfId="224" applyFont="1" applyFill="1" applyBorder="1" applyAlignment="1">
      <alignment horizontal="center" vertical="center"/>
    </xf>
    <xf numFmtId="9" fontId="29" fillId="24" borderId="30" xfId="224" applyFont="1" applyFill="1" applyBorder="1" applyAlignment="1">
      <alignment horizontal="center" vertical="center"/>
    </xf>
    <xf numFmtId="9" fontId="29" fillId="24" borderId="23" xfId="224" applyFont="1" applyFill="1" applyBorder="1" applyAlignment="1">
      <alignment horizontal="center" vertical="center"/>
    </xf>
    <xf numFmtId="9" fontId="29" fillId="26" borderId="12" xfId="224" applyFont="1" applyFill="1" applyBorder="1" applyAlignment="1">
      <alignment horizontal="center" vertical="center"/>
    </xf>
    <xf numFmtId="9" fontId="29" fillId="24" borderId="13" xfId="224" applyFont="1" applyFill="1" applyBorder="1" applyAlignment="1">
      <alignment horizontal="center" vertical="center"/>
    </xf>
    <xf numFmtId="9" fontId="29" fillId="25" borderId="12" xfId="224" applyFont="1" applyFill="1" applyBorder="1" applyAlignment="1">
      <alignment horizontal="center" vertical="center"/>
    </xf>
    <xf numFmtId="9" fontId="75" fillId="26" borderId="208" xfId="0" applyNumberFormat="1" applyFont="1" applyFill="1" applyBorder="1" applyAlignment="1">
      <alignment horizontal="center" vertical="center" wrapText="1"/>
    </xf>
    <xf numFmtId="9" fontId="75" fillId="26" borderId="164" xfId="0" applyNumberFormat="1" applyFont="1" applyFill="1" applyBorder="1" applyAlignment="1">
      <alignment horizontal="center" vertical="center" wrapText="1"/>
    </xf>
    <xf numFmtId="41" fontId="75" fillId="26" borderId="166" xfId="0" applyNumberFormat="1" applyFont="1" applyFill="1" applyBorder="1" applyAlignment="1">
      <alignment horizontal="center" vertical="center" shrinkToFit="1"/>
    </xf>
    <xf numFmtId="0" fontId="31" fillId="24" borderId="99" xfId="0" applyFont="1" applyFill="1" applyBorder="1" applyAlignment="1">
      <alignment horizontal="center" vertical="center" shrinkToFit="1"/>
    </xf>
    <xf numFmtId="9" fontId="32" fillId="24" borderId="109" xfId="0" applyNumberFormat="1" applyFont="1" applyFill="1" applyBorder="1" applyAlignment="1">
      <alignment horizontal="center" vertical="center"/>
    </xf>
    <xf numFmtId="41" fontId="76" fillId="24" borderId="168" xfId="0" applyNumberFormat="1" applyFont="1" applyFill="1" applyBorder="1" applyAlignment="1">
      <alignment horizontal="center" vertical="center"/>
    </xf>
    <xf numFmtId="0" fontId="30" fillId="26" borderId="167" xfId="0" applyFont="1" applyFill="1" applyBorder="1" applyAlignment="1">
      <alignment vertical="center" shrinkToFit="1"/>
    </xf>
    <xf numFmtId="9" fontId="29" fillId="26" borderId="110" xfId="224" applyFont="1" applyFill="1" applyBorder="1" applyAlignment="1">
      <alignment horizontal="center" vertical="center"/>
    </xf>
    <xf numFmtId="41" fontId="77" fillId="26" borderId="168" xfId="0" applyNumberFormat="1" applyFont="1" applyFill="1" applyBorder="1" applyAlignment="1">
      <alignment horizontal="center" vertical="center"/>
    </xf>
    <xf numFmtId="0" fontId="30" fillId="24" borderId="169" xfId="0" applyFont="1" applyFill="1" applyBorder="1" applyAlignment="1">
      <alignment vertical="center" shrinkToFit="1"/>
    </xf>
    <xf numFmtId="41" fontId="29" fillId="24" borderId="106" xfId="0" applyNumberFormat="1" applyFont="1" applyFill="1" applyBorder="1" applyAlignment="1">
      <alignment vertical="center" shrinkToFit="1"/>
    </xf>
    <xf numFmtId="41" fontId="77" fillId="24" borderId="172" xfId="0" applyNumberFormat="1" applyFont="1" applyFill="1" applyBorder="1" applyAlignment="1">
      <alignment vertical="center"/>
    </xf>
    <xf numFmtId="41" fontId="29" fillId="24" borderId="106" xfId="0" applyNumberFormat="1" applyFont="1" applyFill="1" applyBorder="1" applyAlignment="1">
      <alignment horizontal="left" vertical="center" shrinkToFit="1"/>
    </xf>
    <xf numFmtId="41" fontId="77" fillId="24" borderId="174" xfId="0" applyNumberFormat="1" applyFont="1" applyFill="1" applyBorder="1" applyAlignment="1">
      <alignment vertical="center"/>
    </xf>
    <xf numFmtId="41" fontId="77" fillId="26" borderId="175" xfId="0" applyNumberFormat="1" applyFont="1" applyFill="1" applyBorder="1" applyAlignment="1">
      <alignment vertical="center"/>
    </xf>
    <xf numFmtId="0" fontId="30" fillId="26" borderId="171" xfId="0" applyFont="1" applyFill="1" applyBorder="1" applyAlignment="1">
      <alignment horizontal="left" vertical="center"/>
    </xf>
    <xf numFmtId="41" fontId="77" fillId="24" borderId="210" xfId="0" applyNumberFormat="1" applyFont="1" applyFill="1" applyBorder="1" applyAlignment="1">
      <alignment vertical="center"/>
    </xf>
    <xf numFmtId="42" fontId="30" fillId="24" borderId="165" xfId="0" applyNumberFormat="1" applyFont="1" applyFill="1" applyBorder="1" applyAlignment="1">
      <alignment vertical="center"/>
    </xf>
    <xf numFmtId="41" fontId="29" fillId="24" borderId="106" xfId="0" applyNumberFormat="1" applyFont="1" applyFill="1" applyBorder="1" applyAlignment="1">
      <alignment vertical="center"/>
    </xf>
    <xf numFmtId="41" fontId="77" fillId="26" borderId="172" xfId="0" applyNumberFormat="1" applyFont="1" applyFill="1" applyBorder="1" applyAlignment="1">
      <alignment vertical="center"/>
    </xf>
    <xf numFmtId="42" fontId="30" fillId="24" borderId="169" xfId="0" applyNumberFormat="1" applyFont="1" applyFill="1" applyBorder="1" applyAlignment="1">
      <alignment vertical="center"/>
    </xf>
    <xf numFmtId="176" fontId="29" fillId="24" borderId="106" xfId="0" applyNumberFormat="1" applyFont="1" applyFill="1" applyBorder="1" applyAlignment="1">
      <alignment vertical="center"/>
    </xf>
    <xf numFmtId="178" fontId="30" fillId="26" borderId="167" xfId="0" applyNumberFormat="1" applyFont="1" applyFill="1" applyBorder="1" applyAlignment="1">
      <alignment vertical="center" shrinkToFit="1"/>
    </xf>
    <xf numFmtId="41" fontId="77" fillId="24" borderId="170" xfId="0" applyNumberFormat="1" applyFont="1" applyFill="1" applyBorder="1" applyAlignment="1">
      <alignment vertical="center"/>
    </xf>
    <xf numFmtId="41" fontId="77" fillId="25" borderId="172" xfId="0" applyNumberFormat="1" applyFont="1" applyFill="1" applyBorder="1" applyAlignment="1">
      <alignment vertical="center"/>
    </xf>
    <xf numFmtId="0" fontId="30" fillId="25" borderId="169" xfId="0" applyFont="1" applyFill="1" applyBorder="1" applyAlignment="1">
      <alignment vertical="center" shrinkToFit="1"/>
    </xf>
    <xf numFmtId="41" fontId="29" fillId="25" borderId="106" xfId="0" applyNumberFormat="1" applyFont="1" applyFill="1" applyBorder="1" applyAlignment="1">
      <alignment vertical="center" shrinkToFit="1"/>
    </xf>
    <xf numFmtId="0" fontId="30" fillId="24" borderId="207" xfId="0" applyFont="1" applyFill="1" applyBorder="1" applyAlignment="1">
      <alignment vertical="center" shrinkToFit="1"/>
    </xf>
    <xf numFmtId="41" fontId="29" fillId="24" borderId="211" xfId="0" applyNumberFormat="1" applyFont="1" applyFill="1" applyBorder="1" applyAlignment="1">
      <alignment vertical="center" shrinkToFit="1"/>
    </xf>
    <xf numFmtId="41" fontId="29" fillId="24" borderId="212" xfId="0" applyNumberFormat="1" applyFont="1" applyFill="1" applyBorder="1" applyAlignment="1">
      <alignment vertical="center" shrinkToFit="1"/>
    </xf>
    <xf numFmtId="176" fontId="29" fillId="24" borderId="213" xfId="0" applyNumberFormat="1" applyFont="1" applyFill="1" applyBorder="1" applyAlignment="1">
      <alignment vertical="center"/>
    </xf>
    <xf numFmtId="9" fontId="29" fillId="24" borderId="211" xfId="0" applyNumberFormat="1" applyFont="1" applyFill="1" applyBorder="1" applyAlignment="1">
      <alignment horizontal="center" vertical="center"/>
    </xf>
    <xf numFmtId="9" fontId="81" fillId="24" borderId="198" xfId="0" applyNumberFormat="1" applyFont="1" applyFill="1" applyBorder="1" applyAlignment="1">
      <alignment horizontal="center" vertical="center"/>
    </xf>
    <xf numFmtId="41" fontId="30" fillId="26" borderId="215" xfId="0" applyNumberFormat="1" applyFont="1" applyFill="1" applyBorder="1" applyAlignment="1">
      <alignment vertical="center"/>
    </xf>
    <xf numFmtId="41" fontId="29" fillId="26" borderId="216" xfId="0" applyNumberFormat="1" applyFont="1" applyFill="1" applyBorder="1" applyAlignment="1">
      <alignment vertical="center"/>
    </xf>
    <xf numFmtId="41" fontId="29" fillId="26" borderId="212" xfId="0" applyNumberFormat="1" applyFont="1" applyFill="1" applyBorder="1" applyAlignment="1">
      <alignment vertical="center"/>
    </xf>
    <xf numFmtId="41" fontId="29" fillId="26" borderId="213" xfId="0" applyNumberFormat="1" applyFont="1" applyFill="1" applyBorder="1" applyAlignment="1">
      <alignment vertical="center"/>
    </xf>
    <xf numFmtId="9" fontId="29" fillId="26" borderId="213" xfId="224" applyFont="1" applyFill="1" applyBorder="1" applyAlignment="1">
      <alignment horizontal="center" vertical="center"/>
    </xf>
    <xf numFmtId="41" fontId="77" fillId="26" borderId="217" xfId="0" applyNumberFormat="1" applyFont="1" applyFill="1" applyBorder="1" applyAlignment="1">
      <alignment vertical="center"/>
    </xf>
    <xf numFmtId="41" fontId="77" fillId="24" borderId="214" xfId="0" applyNumberFormat="1" applyFont="1" applyFill="1" applyBorder="1" applyAlignment="1">
      <alignment vertical="center" shrinkToFit="1"/>
    </xf>
    <xf numFmtId="9" fontId="32" fillId="24" borderId="20" xfId="0" applyNumberFormat="1" applyFont="1" applyFill="1" applyBorder="1" applyAlignment="1">
      <alignment horizontal="center" vertical="center" shrinkToFit="1"/>
    </xf>
    <xf numFmtId="9" fontId="29" fillId="26" borderId="101" xfId="0" applyNumberFormat="1" applyFont="1" applyFill="1" applyBorder="1" applyAlignment="1">
      <alignment horizontal="center" vertical="center"/>
    </xf>
    <xf numFmtId="9" fontId="29" fillId="24" borderId="13" xfId="0" applyNumberFormat="1" applyFont="1" applyFill="1" applyBorder="1" applyAlignment="1">
      <alignment horizontal="center" vertical="center"/>
    </xf>
    <xf numFmtId="9" fontId="29" fillId="24" borderId="23" xfId="0" applyNumberFormat="1" applyFont="1" applyFill="1" applyBorder="1" applyAlignment="1">
      <alignment horizontal="center" vertical="center"/>
    </xf>
    <xf numFmtId="9" fontId="29" fillId="26" borderId="13" xfId="0" applyNumberFormat="1" applyFont="1" applyFill="1" applyBorder="1" applyAlignment="1">
      <alignment horizontal="center" vertical="center"/>
    </xf>
    <xf numFmtId="9" fontId="29" fillId="25" borderId="23" xfId="0" applyNumberFormat="1" applyFont="1" applyFill="1" applyBorder="1" applyAlignment="1">
      <alignment horizontal="center" vertical="center"/>
    </xf>
    <xf numFmtId="9" fontId="29" fillId="26" borderId="198" xfId="0" applyNumberFormat="1" applyFont="1" applyFill="1" applyBorder="1" applyAlignment="1">
      <alignment horizontal="center" vertical="center"/>
    </xf>
    <xf numFmtId="41" fontId="25" fillId="0" borderId="107" xfId="0" applyNumberFormat="1" applyFont="1" applyFill="1" applyBorder="1" applyAlignment="1">
      <alignment horizontal="center" vertical="center"/>
    </xf>
    <xf numFmtId="41" fontId="25" fillId="0" borderId="108" xfId="0" applyNumberFormat="1" applyFont="1" applyFill="1" applyBorder="1" applyAlignment="1">
      <alignment horizontal="left" vertical="center" wrapText="1" shrinkToFit="1"/>
    </xf>
    <xf numFmtId="41" fontId="25" fillId="0" borderId="7" xfId="0" applyNumberFormat="1" applyFont="1" applyFill="1" applyBorder="1" applyAlignment="1">
      <alignment horizontal="left" vertical="center" wrapText="1" shrinkToFit="1"/>
    </xf>
    <xf numFmtId="41" fontId="25" fillId="0" borderId="22" xfId="0" applyNumberFormat="1" applyFont="1" applyFill="1" applyBorder="1" applyAlignment="1">
      <alignment horizontal="left" vertical="center" wrapText="1" shrinkToFit="1"/>
    </xf>
    <xf numFmtId="41" fontId="25" fillId="0" borderId="11" xfId="0" applyNumberFormat="1" applyFont="1" applyFill="1" applyBorder="1" applyAlignment="1">
      <alignment horizontal="left" vertical="center" wrapText="1" shrinkToFit="1"/>
    </xf>
    <xf numFmtId="0" fontId="29" fillId="0" borderId="45" xfId="0" applyFont="1" applyBorder="1" applyAlignment="1">
      <alignment horizontal="center" vertical="center"/>
    </xf>
    <xf numFmtId="0" fontId="29" fillId="0" borderId="43" xfId="0" applyFont="1" applyBorder="1" applyAlignment="1">
      <alignment horizontal="center" vertical="center"/>
    </xf>
    <xf numFmtId="0" fontId="29" fillId="0" borderId="44" xfId="0" applyFont="1" applyBorder="1" applyAlignment="1">
      <alignment horizontal="center" vertical="center"/>
    </xf>
    <xf numFmtId="0" fontId="30" fillId="30" borderId="57" xfId="0" applyFont="1" applyFill="1" applyBorder="1" applyAlignment="1">
      <alignment horizontal="center" vertical="center"/>
    </xf>
    <xf numFmtId="0" fontId="30" fillId="30" borderId="56" xfId="0" applyFont="1" applyFill="1" applyBorder="1" applyAlignment="1">
      <alignment horizontal="center" vertical="center"/>
    </xf>
    <xf numFmtId="0" fontId="30" fillId="27" borderId="57" xfId="0" applyFont="1" applyFill="1" applyBorder="1" applyAlignment="1">
      <alignment horizontal="center" vertical="center"/>
    </xf>
    <xf numFmtId="0" fontId="30" fillId="27" borderId="56" xfId="0" applyFont="1" applyFill="1" applyBorder="1" applyAlignment="1">
      <alignment horizontal="center" vertical="center"/>
    </xf>
    <xf numFmtId="0" fontId="30" fillId="27" borderId="48" xfId="0" applyFont="1" applyFill="1" applyBorder="1" applyAlignment="1">
      <alignment horizontal="center" vertical="center"/>
    </xf>
    <xf numFmtId="0" fontId="30" fillId="0" borderId="54" xfId="0" applyFont="1" applyBorder="1" applyAlignment="1">
      <alignment horizontal="center" vertical="center" wrapText="1"/>
    </xf>
    <xf numFmtId="0" fontId="30" fillId="0" borderId="55" xfId="0" applyFont="1" applyBorder="1" applyAlignment="1">
      <alignment horizontal="center" vertical="center" wrapText="1"/>
    </xf>
    <xf numFmtId="0" fontId="31" fillId="29" borderId="46" xfId="0" applyFont="1" applyFill="1" applyBorder="1" applyAlignment="1">
      <alignment horizontal="center" vertical="center"/>
    </xf>
    <xf numFmtId="0" fontId="31" fillId="29" borderId="87" xfId="0" applyFont="1" applyFill="1" applyBorder="1" applyAlignment="1">
      <alignment horizontal="center" vertical="center"/>
    </xf>
    <xf numFmtId="0" fontId="24" fillId="24" borderId="0" xfId="0" applyFont="1" applyFill="1" applyAlignment="1">
      <alignment horizontal="center" vertical="center"/>
    </xf>
    <xf numFmtId="0" fontId="24" fillId="24" borderId="0" xfId="0" applyFont="1" applyFill="1" applyAlignment="1">
      <alignment horizontal="left" vertical="center" shrinkToFit="1"/>
    </xf>
    <xf numFmtId="0" fontId="25" fillId="26" borderId="159" xfId="0" applyFont="1" applyFill="1" applyBorder="1" applyAlignment="1">
      <alignment horizontal="center" vertical="center" shrinkToFit="1"/>
    </xf>
    <xf numFmtId="0" fontId="25" fillId="26" borderId="165" xfId="0" applyFont="1" applyFill="1" applyBorder="1" applyAlignment="1">
      <alignment horizontal="center" vertical="center" shrinkToFit="1"/>
    </xf>
    <xf numFmtId="0" fontId="25" fillId="26" borderId="209" xfId="0" applyFont="1" applyFill="1" applyBorder="1" applyAlignment="1">
      <alignment horizontal="center" vertical="center" shrinkToFit="1"/>
    </xf>
    <xf numFmtId="0" fontId="25" fillId="26" borderId="29" xfId="0" applyFont="1" applyFill="1" applyBorder="1" applyAlignment="1">
      <alignment horizontal="center" vertical="center" shrinkToFit="1"/>
    </xf>
    <xf numFmtId="9" fontId="30" fillId="26" borderId="162" xfId="0" applyNumberFormat="1" applyFont="1" applyFill="1" applyBorder="1" applyAlignment="1">
      <alignment horizontal="center" vertical="center" wrapText="1"/>
    </xf>
    <xf numFmtId="9" fontId="30" fillId="26" borderId="163" xfId="0" applyNumberFormat="1" applyFont="1" applyFill="1" applyBorder="1" applyAlignment="1">
      <alignment horizontal="center" vertical="center" wrapText="1"/>
    </xf>
    <xf numFmtId="0" fontId="30" fillId="26" borderId="160" xfId="0" applyFont="1" applyFill="1" applyBorder="1" applyAlignment="1">
      <alignment horizontal="center" vertical="center" shrinkToFit="1"/>
    </xf>
    <xf numFmtId="0" fontId="30" fillId="26" borderId="161" xfId="0" applyFont="1" applyFill="1" applyBorder="1" applyAlignment="1">
      <alignment horizontal="center" vertical="center" shrinkToFit="1"/>
    </xf>
    <xf numFmtId="9" fontId="79" fillId="26" borderId="181" xfId="0" applyNumberFormat="1" applyFont="1" applyFill="1" applyBorder="1" applyAlignment="1">
      <alignment horizontal="center" vertical="center" wrapText="1"/>
    </xf>
    <xf numFmtId="9" fontId="79" fillId="26" borderId="23" xfId="0" applyNumberFormat="1" applyFont="1" applyFill="1" applyBorder="1" applyAlignment="1">
      <alignment horizontal="center" vertical="center" wrapText="1"/>
    </xf>
    <xf numFmtId="0" fontId="25" fillId="0" borderId="101" xfId="0" applyNumberFormat="1" applyFont="1" applyFill="1" applyBorder="1" applyAlignment="1">
      <alignment horizontal="center" vertical="center" shrinkToFit="1"/>
    </xf>
    <xf numFmtId="0" fontId="25" fillId="0" borderId="13" xfId="0" applyNumberFormat="1" applyFont="1" applyFill="1" applyBorder="1" applyAlignment="1">
      <alignment horizontal="center" vertical="center" shrinkToFit="1"/>
    </xf>
    <xf numFmtId="0" fontId="25" fillId="0" borderId="23" xfId="0" applyNumberFormat="1" applyFont="1" applyFill="1" applyBorder="1" applyAlignment="1">
      <alignment horizontal="center" vertical="center" shrinkToFit="1"/>
    </xf>
    <xf numFmtId="41" fontId="25" fillId="0" borderId="183" xfId="0" applyNumberFormat="1" applyFont="1" applyFill="1" applyBorder="1" applyAlignment="1">
      <alignment horizontal="center" vertical="center"/>
    </xf>
    <xf numFmtId="41" fontId="25" fillId="0" borderId="184" xfId="0" applyNumberFormat="1" applyFont="1" applyFill="1" applyBorder="1" applyAlignment="1">
      <alignment horizontal="center" vertical="center"/>
    </xf>
    <xf numFmtId="41" fontId="25" fillId="0" borderId="185" xfId="0" applyNumberFormat="1" applyFont="1" applyFill="1" applyBorder="1" applyAlignment="1">
      <alignment horizontal="center" vertical="center"/>
    </xf>
    <xf numFmtId="41" fontId="25" fillId="0" borderId="154" xfId="0" applyNumberFormat="1" applyFont="1" applyFill="1" applyBorder="1" applyAlignment="1">
      <alignment horizontal="center" vertical="center"/>
    </xf>
    <xf numFmtId="41" fontId="25" fillId="0" borderId="152" xfId="0" applyNumberFormat="1" applyFont="1" applyFill="1" applyBorder="1" applyAlignment="1">
      <alignment horizontal="center" vertical="center"/>
    </xf>
    <xf numFmtId="41" fontId="25" fillId="0" borderId="155" xfId="0" applyNumberFormat="1" applyFont="1" applyFill="1" applyBorder="1" applyAlignment="1">
      <alignment horizontal="center" vertical="center"/>
    </xf>
    <xf numFmtId="176" fontId="25" fillId="0" borderId="186" xfId="0" applyNumberFormat="1" applyFont="1" applyFill="1" applyBorder="1" applyAlignment="1">
      <alignment horizontal="center" vertical="center"/>
    </xf>
    <xf numFmtId="176" fontId="25" fillId="0" borderId="187" xfId="0" applyNumberFormat="1" applyFont="1" applyFill="1" applyBorder="1" applyAlignment="1">
      <alignment horizontal="center" vertical="center"/>
    </xf>
    <xf numFmtId="176" fontId="25" fillId="0" borderId="188" xfId="0" applyNumberFormat="1" applyFont="1" applyFill="1" applyBorder="1" applyAlignment="1">
      <alignment horizontal="center" vertical="center"/>
    </xf>
    <xf numFmtId="9" fontId="25" fillId="0" borderId="127" xfId="0" applyNumberFormat="1" applyFont="1" applyFill="1" applyBorder="1" applyAlignment="1">
      <alignment horizontal="center" vertical="center"/>
    </xf>
    <xf numFmtId="9" fontId="25" fillId="0" borderId="129" xfId="0" applyNumberFormat="1" applyFont="1" applyFill="1" applyBorder="1" applyAlignment="1">
      <alignment horizontal="center" vertical="center"/>
    </xf>
    <xf numFmtId="9" fontId="25" fillId="0" borderId="131" xfId="0" applyNumberFormat="1" applyFont="1" applyFill="1" applyBorder="1" applyAlignment="1">
      <alignment horizontal="center" vertical="center"/>
    </xf>
    <xf numFmtId="9" fontId="75" fillId="0" borderId="126" xfId="0" applyNumberFormat="1" applyFont="1" applyFill="1" applyBorder="1" applyAlignment="1">
      <alignment horizontal="center" vertical="center"/>
    </xf>
    <xf numFmtId="9" fontId="75" fillId="0" borderId="128" xfId="0" applyNumberFormat="1" applyFont="1" applyFill="1" applyBorder="1" applyAlignment="1">
      <alignment horizontal="center" vertical="center"/>
    </xf>
    <xf numFmtId="9" fontId="75" fillId="0" borderId="130" xfId="0" applyNumberFormat="1" applyFont="1" applyFill="1" applyBorder="1" applyAlignment="1">
      <alignment horizontal="center" vertical="center"/>
    </xf>
    <xf numFmtId="0" fontId="28" fillId="0" borderId="101" xfId="0" applyFont="1" applyFill="1" applyBorder="1" applyAlignment="1">
      <alignment horizontal="center" vertical="center" shrinkToFit="1"/>
    </xf>
    <xf numFmtId="0" fontId="28" fillId="0" borderId="13" xfId="0" applyFont="1" applyFill="1" applyBorder="1" applyAlignment="1">
      <alignment horizontal="center" vertical="center" shrinkToFit="1"/>
    </xf>
    <xf numFmtId="0" fontId="28" fillId="0" borderId="23" xfId="0" applyFont="1" applyFill="1" applyBorder="1" applyAlignment="1">
      <alignment horizontal="center" vertical="center" shrinkToFit="1"/>
    </xf>
    <xf numFmtId="0" fontId="74" fillId="26" borderId="197" xfId="0" applyFont="1" applyFill="1" applyBorder="1" applyAlignment="1">
      <alignment horizontal="center" vertical="center" wrapText="1"/>
    </xf>
    <xf numFmtId="0" fontId="74" fillId="26" borderId="124" xfId="0" applyFont="1" applyFill="1" applyBorder="1" applyAlignment="1">
      <alignment horizontal="center" vertical="center" wrapText="1"/>
    </xf>
    <xf numFmtId="0" fontId="30" fillId="26" borderId="167" xfId="0" applyFont="1" applyFill="1" applyBorder="1" applyAlignment="1">
      <alignment horizontal="center" vertical="center"/>
    </xf>
    <xf numFmtId="0" fontId="30" fillId="26" borderId="173" xfId="0" applyFont="1" applyFill="1" applyBorder="1" applyAlignment="1">
      <alignment horizontal="center" vertical="center"/>
    </xf>
    <xf numFmtId="0" fontId="30" fillId="26" borderId="101" xfId="0" applyFont="1" applyFill="1" applyBorder="1" applyAlignment="1">
      <alignment horizontal="center" vertical="center"/>
    </xf>
    <xf numFmtId="0" fontId="30" fillId="26" borderId="23" xfId="0" applyFont="1" applyFill="1" applyBorder="1" applyAlignment="1">
      <alignment horizontal="center" vertical="center"/>
    </xf>
    <xf numFmtId="0" fontId="30" fillId="26" borderId="109" xfId="0" applyFont="1" applyFill="1" applyBorder="1" applyAlignment="1">
      <alignment horizontal="center" vertical="center" wrapText="1"/>
    </xf>
    <xf numFmtId="0" fontId="30" fillId="26" borderId="25" xfId="0" applyFont="1" applyFill="1" applyBorder="1" applyAlignment="1">
      <alignment horizontal="center" vertical="center" wrapText="1"/>
    </xf>
    <xf numFmtId="9" fontId="30" fillId="26" borderId="20" xfId="0" applyNumberFormat="1" applyFont="1" applyFill="1" applyBorder="1" applyAlignment="1">
      <alignment horizontal="center" vertical="center" wrapText="1"/>
    </xf>
    <xf numFmtId="9" fontId="30" fillId="26" borderId="108" xfId="0" applyNumberFormat="1" applyFont="1" applyFill="1" applyBorder="1" applyAlignment="1">
      <alignment horizontal="center" vertical="center" wrapText="1"/>
    </xf>
    <xf numFmtId="0" fontId="30" fillId="26" borderId="109" xfId="0" applyFont="1" applyFill="1" applyBorder="1" applyAlignment="1">
      <alignment horizontal="center" vertical="center" shrinkToFit="1"/>
    </xf>
    <xf numFmtId="0" fontId="30" fillId="26" borderId="110" xfId="0" applyFont="1" applyFill="1" applyBorder="1" applyAlignment="1">
      <alignment horizontal="center" vertical="center" shrinkToFit="1"/>
    </xf>
    <xf numFmtId="41" fontId="28" fillId="0" borderId="108" xfId="0" applyNumberFormat="1" applyFont="1" applyFill="1" applyBorder="1" applyAlignment="1">
      <alignment horizontal="center" vertical="center"/>
    </xf>
    <xf numFmtId="41" fontId="28" fillId="0" borderId="177" xfId="0" applyNumberFormat="1" applyFont="1" applyFill="1" applyBorder="1" applyAlignment="1">
      <alignment horizontal="center" vertical="center"/>
    </xf>
    <xf numFmtId="0" fontId="30" fillId="26" borderId="107" xfId="0" applyFont="1" applyFill="1" applyBorder="1" applyAlignment="1">
      <alignment horizontal="center" vertical="center" wrapText="1" shrinkToFit="1"/>
    </xf>
    <xf numFmtId="0" fontId="30" fillId="26" borderId="175" xfId="0" applyFont="1" applyFill="1" applyBorder="1" applyAlignment="1">
      <alignment horizontal="center" vertical="center" wrapText="1" shrinkToFit="1"/>
    </xf>
    <xf numFmtId="0" fontId="30" fillId="26" borderId="26" xfId="0" applyFont="1" applyFill="1" applyBorder="1" applyAlignment="1">
      <alignment horizontal="center" vertical="center" wrapText="1" shrinkToFit="1"/>
    </xf>
    <xf numFmtId="0" fontId="30" fillId="26" borderId="174" xfId="0" applyFont="1" applyFill="1" applyBorder="1" applyAlignment="1">
      <alignment horizontal="center" vertical="center" wrapText="1" shrinkToFit="1"/>
    </xf>
    <xf numFmtId="41" fontId="37" fillId="26" borderId="108" xfId="0" applyNumberFormat="1" applyFont="1" applyFill="1" applyBorder="1" applyAlignment="1">
      <alignment horizontal="left" vertical="center" shrinkToFit="1"/>
    </xf>
    <xf numFmtId="0" fontId="38" fillId="26" borderId="134" xfId="0" applyFont="1" applyFill="1" applyBorder="1" applyAlignment="1">
      <alignment horizontal="center" vertical="center"/>
    </xf>
    <xf numFmtId="0" fontId="38" fillId="26" borderId="135" xfId="0" applyFont="1" applyFill="1" applyBorder="1" applyAlignment="1">
      <alignment horizontal="center" vertical="center"/>
    </xf>
    <xf numFmtId="0" fontId="38" fillId="26" borderId="115" xfId="0" applyFont="1" applyFill="1" applyBorder="1" applyAlignment="1">
      <alignment horizontal="center" vertical="center"/>
    </xf>
    <xf numFmtId="0" fontId="38" fillId="26" borderId="137" xfId="0" applyFont="1" applyFill="1" applyBorder="1" applyAlignment="1">
      <alignment horizontal="center" vertical="center"/>
    </xf>
    <xf numFmtId="41" fontId="78" fillId="31" borderId="158" xfId="0" applyNumberFormat="1" applyFont="1" applyFill="1" applyBorder="1" applyAlignment="1">
      <alignment horizontal="center" vertical="center" shrinkToFit="1"/>
    </xf>
    <xf numFmtId="41" fontId="25" fillId="0" borderId="154" xfId="0" applyNumberFormat="1" applyFont="1" applyFill="1" applyBorder="1" applyAlignment="1">
      <alignment horizontal="center" vertical="center" shrinkToFit="1"/>
    </xf>
    <xf numFmtId="41" fontId="25" fillId="0" borderId="155" xfId="0" applyNumberFormat="1" applyFont="1" applyFill="1" applyBorder="1" applyAlignment="1">
      <alignment horizontal="center" vertical="center" shrinkToFit="1"/>
    </xf>
    <xf numFmtId="41" fontId="25" fillId="0" borderId="186" xfId="0" applyNumberFormat="1" applyFont="1" applyFill="1" applyBorder="1" applyAlignment="1">
      <alignment horizontal="center" vertical="center" shrinkToFit="1"/>
    </xf>
    <xf numFmtId="41" fontId="25" fillId="0" borderId="188" xfId="0" applyNumberFormat="1" applyFont="1" applyFill="1" applyBorder="1" applyAlignment="1">
      <alignment horizontal="center" vertical="center" shrinkToFit="1"/>
    </xf>
    <xf numFmtId="41" fontId="72" fillId="0" borderId="191" xfId="0" applyNumberFormat="1" applyFont="1" applyFill="1" applyBorder="1" applyAlignment="1">
      <alignment horizontal="center" vertical="center" shrinkToFit="1"/>
    </xf>
    <xf numFmtId="41" fontId="72" fillId="0" borderId="192" xfId="0" applyNumberFormat="1" applyFont="1" applyFill="1" applyBorder="1" applyAlignment="1">
      <alignment horizontal="center" vertical="center" shrinkToFit="1"/>
    </xf>
    <xf numFmtId="0" fontId="25" fillId="0" borderId="101" xfId="0" applyFont="1" applyFill="1" applyBorder="1" applyAlignment="1">
      <alignment horizontal="center" vertical="center" shrinkToFit="1"/>
    </xf>
    <xf numFmtId="0" fontId="25" fillId="0" borderId="13" xfId="0" applyFont="1" applyFill="1" applyBorder="1" applyAlignment="1">
      <alignment horizontal="center" vertical="center" shrinkToFit="1"/>
    </xf>
    <xf numFmtId="0" fontId="25" fillId="0" borderId="23" xfId="0" applyFont="1" applyFill="1" applyBorder="1" applyAlignment="1">
      <alignment horizontal="center" vertical="center" shrinkToFit="1"/>
    </xf>
    <xf numFmtId="41" fontId="25" fillId="0" borderId="101" xfId="0" applyNumberFormat="1" applyFont="1" applyFill="1" applyBorder="1" applyAlignment="1">
      <alignment horizontal="center" vertical="center" shrinkToFit="1"/>
    </xf>
    <xf numFmtId="41" fontId="25" fillId="0" borderId="13" xfId="0" applyNumberFormat="1" applyFont="1" applyFill="1" applyBorder="1" applyAlignment="1">
      <alignment horizontal="center" vertical="center" shrinkToFit="1"/>
    </xf>
    <xf numFmtId="41" fontId="25" fillId="0" borderId="23" xfId="0" applyNumberFormat="1" applyFont="1" applyFill="1" applyBorder="1" applyAlignment="1">
      <alignment horizontal="center" vertical="center" shrinkToFit="1"/>
    </xf>
    <xf numFmtId="41" fontId="25" fillId="25" borderId="101" xfId="0" applyNumberFormat="1" applyFont="1" applyFill="1" applyBorder="1" applyAlignment="1">
      <alignment horizontal="center" vertical="center" shrinkToFit="1"/>
    </xf>
    <xf numFmtId="41" fontId="25" fillId="25" borderId="23" xfId="0" applyNumberFormat="1" applyFont="1" applyFill="1" applyBorder="1" applyAlignment="1">
      <alignment horizontal="center" vertical="center" shrinkToFit="1"/>
    </xf>
    <xf numFmtId="41" fontId="25" fillId="0" borderId="183" xfId="0" applyNumberFormat="1" applyFont="1" applyFill="1" applyBorder="1" applyAlignment="1">
      <alignment horizontal="center" vertical="center" shrinkToFit="1"/>
    </xf>
    <xf numFmtId="41" fontId="25" fillId="0" borderId="185" xfId="0" applyNumberFormat="1" applyFont="1" applyFill="1" applyBorder="1" applyAlignment="1">
      <alignment horizontal="center" vertical="center" shrinkToFit="1"/>
    </xf>
    <xf numFmtId="41" fontId="25" fillId="0" borderId="186" xfId="0" applyNumberFormat="1" applyFont="1" applyFill="1" applyBorder="1" applyAlignment="1">
      <alignment horizontal="center" vertical="center"/>
    </xf>
    <xf numFmtId="41" fontId="25" fillId="0" borderId="187" xfId="0" applyNumberFormat="1" applyFont="1" applyFill="1" applyBorder="1" applyAlignment="1">
      <alignment horizontal="center" vertical="center"/>
    </xf>
    <xf numFmtId="41" fontId="25" fillId="0" borderId="188" xfId="0" applyNumberFormat="1" applyFont="1" applyFill="1" applyBorder="1" applyAlignment="1">
      <alignment horizontal="center" vertical="center"/>
    </xf>
    <xf numFmtId="9" fontId="26" fillId="0" borderId="127" xfId="0" applyNumberFormat="1" applyFont="1" applyFill="1" applyBorder="1" applyAlignment="1">
      <alignment horizontal="center" vertical="center"/>
    </xf>
    <xf numFmtId="9" fontId="26" fillId="0" borderId="129" xfId="0" applyNumberFormat="1" applyFont="1" applyFill="1" applyBorder="1" applyAlignment="1">
      <alignment horizontal="center" vertical="center"/>
    </xf>
    <xf numFmtId="9" fontId="26" fillId="0" borderId="131" xfId="0" applyNumberFormat="1" applyFont="1" applyFill="1" applyBorder="1" applyAlignment="1">
      <alignment horizontal="center" vertical="center"/>
    </xf>
    <xf numFmtId="9" fontId="71" fillId="0" borderId="140" xfId="0" applyNumberFormat="1" applyFont="1" applyFill="1" applyBorder="1" applyAlignment="1">
      <alignment horizontal="center" vertical="center"/>
    </xf>
    <xf numFmtId="9" fontId="71" fillId="0" borderId="142" xfId="0" applyNumberFormat="1" applyFont="1" applyFill="1" applyBorder="1" applyAlignment="1">
      <alignment horizontal="center" vertical="center"/>
    </xf>
    <xf numFmtId="9" fontId="71" fillId="0" borderId="136" xfId="0" applyNumberFormat="1" applyFont="1" applyFill="1" applyBorder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30" fillId="26" borderId="21" xfId="0" applyFont="1" applyFill="1" applyBorder="1" applyAlignment="1">
      <alignment horizontal="center" vertical="center"/>
    </xf>
    <xf numFmtId="0" fontId="30" fillId="26" borderId="15" xfId="0" applyFont="1" applyFill="1" applyBorder="1" applyAlignment="1">
      <alignment horizontal="center" vertical="center" shrinkToFit="1"/>
    </xf>
    <xf numFmtId="0" fontId="30" fillId="26" borderId="25" xfId="0" applyFont="1" applyFill="1" applyBorder="1" applyAlignment="1">
      <alignment horizontal="center" vertical="center" shrinkToFit="1"/>
    </xf>
    <xf numFmtId="0" fontId="30" fillId="26" borderId="17" xfId="0" applyFont="1" applyFill="1" applyBorder="1" applyAlignment="1">
      <alignment horizontal="center" vertical="center" shrinkToFit="1"/>
    </xf>
    <xf numFmtId="9" fontId="30" fillId="26" borderId="14" xfId="0" applyNumberFormat="1" applyFont="1" applyFill="1" applyBorder="1" applyAlignment="1">
      <alignment horizontal="center" vertical="center" wrapText="1"/>
    </xf>
    <xf numFmtId="9" fontId="71" fillId="26" borderId="132" xfId="0" applyNumberFormat="1" applyFont="1" applyFill="1" applyBorder="1" applyAlignment="1">
      <alignment horizontal="center" vertical="center" wrapText="1"/>
    </xf>
    <xf numFmtId="9" fontId="71" fillId="26" borderId="136" xfId="0" applyNumberFormat="1" applyFont="1" applyFill="1" applyBorder="1" applyAlignment="1">
      <alignment horizontal="center" vertical="center" wrapText="1"/>
    </xf>
    <xf numFmtId="41" fontId="71" fillId="0" borderId="116" xfId="0" applyNumberFormat="1" applyFont="1" applyFill="1" applyBorder="1" applyAlignment="1">
      <alignment horizontal="center" vertical="center"/>
    </xf>
    <xf numFmtId="41" fontId="71" fillId="0" borderId="118" xfId="0" applyNumberFormat="1" applyFont="1" applyFill="1" applyBorder="1" applyAlignment="1">
      <alignment horizontal="center" vertical="center"/>
    </xf>
    <xf numFmtId="41" fontId="71" fillId="0" borderId="115" xfId="0" applyNumberFormat="1" applyFont="1" applyFill="1" applyBorder="1" applyAlignment="1">
      <alignment horizontal="center" vertical="center"/>
    </xf>
    <xf numFmtId="41" fontId="25" fillId="0" borderId="108" xfId="0" applyNumberFormat="1" applyFont="1" applyFill="1" applyBorder="1" applyAlignment="1">
      <alignment horizontal="left" vertical="center" shrinkToFit="1"/>
    </xf>
    <xf numFmtId="41" fontId="25" fillId="0" borderId="14" xfId="0" applyNumberFormat="1" applyFont="1" applyFill="1" applyBorder="1" applyAlignment="1">
      <alignment horizontal="left" vertical="center" shrinkToFit="1"/>
    </xf>
    <xf numFmtId="41" fontId="25" fillId="26" borderId="108" xfId="0" applyNumberFormat="1" applyFont="1" applyFill="1" applyBorder="1" applyAlignment="1">
      <alignment horizontal="left" vertical="center" shrinkToFit="1"/>
    </xf>
    <xf numFmtId="41" fontId="25" fillId="26" borderId="14" xfId="0" applyNumberFormat="1" applyFont="1" applyFill="1" applyBorder="1" applyAlignment="1">
      <alignment horizontal="left" vertical="center" shrinkToFit="1"/>
    </xf>
    <xf numFmtId="0" fontId="30" fillId="26" borderId="107" xfId="0" applyFont="1" applyFill="1" applyBorder="1" applyAlignment="1">
      <alignment horizontal="center" vertical="center"/>
    </xf>
    <xf numFmtId="0" fontId="30" fillId="26" borderId="16" xfId="0" applyFont="1" applyFill="1" applyBorder="1" applyAlignment="1">
      <alignment horizontal="center" vertical="center"/>
    </xf>
    <xf numFmtId="0" fontId="30" fillId="26" borderId="17" xfId="0" applyFont="1" applyFill="1" applyBorder="1" applyAlignment="1">
      <alignment horizontal="center" vertical="center"/>
    </xf>
    <xf numFmtId="0" fontId="30" fillId="26" borderId="26" xfId="0" applyFont="1" applyFill="1" applyBorder="1" applyAlignment="1">
      <alignment horizontal="center" vertical="center"/>
    </xf>
    <xf numFmtId="0" fontId="30" fillId="26" borderId="30" xfId="0" applyFont="1" applyFill="1" applyBorder="1" applyAlignment="1">
      <alignment horizontal="center" vertical="center"/>
    </xf>
    <xf numFmtId="41" fontId="28" fillId="0" borderId="108" xfId="0" applyNumberFormat="1" applyFont="1" applyFill="1" applyBorder="1" applyAlignment="1">
      <alignment horizontal="center" vertical="center" shrinkToFit="1"/>
    </xf>
    <xf numFmtId="41" fontId="28" fillId="0" borderId="14" xfId="0" applyNumberFormat="1" applyFont="1" applyFill="1" applyBorder="1" applyAlignment="1">
      <alignment horizontal="center" vertical="center" shrinkToFit="1"/>
    </xf>
    <xf numFmtId="41" fontId="72" fillId="26" borderId="114" xfId="0" applyNumberFormat="1" applyFont="1" applyFill="1" applyBorder="1" applyAlignment="1">
      <alignment horizontal="left" vertical="center" shrinkToFit="1"/>
    </xf>
  </cellXfs>
  <cellStyles count="233">
    <cellStyle name="20% - 강조색1 2" xfId="42"/>
    <cellStyle name="20% - 강조색1 2 2" xfId="41"/>
    <cellStyle name="20% - 강조색1 3" xfId="40"/>
    <cellStyle name="20% - 강조색1 4" xfId="102"/>
    <cellStyle name="20% - 강조색2 2" xfId="39"/>
    <cellStyle name="20% - 강조색2 2 2" xfId="38"/>
    <cellStyle name="20% - 강조색2 3" xfId="37"/>
    <cellStyle name="20% - 강조색2 4" xfId="101"/>
    <cellStyle name="20% - 강조색3 2" xfId="36"/>
    <cellStyle name="20% - 강조색3 2 2" xfId="35"/>
    <cellStyle name="20% - 강조색3 3" xfId="34"/>
    <cellStyle name="20% - 강조색3 4" xfId="100"/>
    <cellStyle name="20% - 강조색4 2" xfId="33"/>
    <cellStyle name="20% - 강조색4 2 2" xfId="32"/>
    <cellStyle name="20% - 강조색4 3" xfId="31"/>
    <cellStyle name="20% - 강조색4 4" xfId="99"/>
    <cellStyle name="20% - 강조색5 2" xfId="30"/>
    <cellStyle name="20% - 강조색5 2 2" xfId="29"/>
    <cellStyle name="20% - 강조색5 3" xfId="28"/>
    <cellStyle name="20% - 강조색5 4" xfId="98"/>
    <cellStyle name="20% - 강조색6 2" xfId="27"/>
    <cellStyle name="20% - 강조색6 2 2" xfId="26"/>
    <cellStyle name="20% - 강조색6 3" xfId="25"/>
    <cellStyle name="20% - 강조색6 4" xfId="97"/>
    <cellStyle name="40% - 강조색1 2" xfId="24"/>
    <cellStyle name="40% - 강조색1 2 2" xfId="23"/>
    <cellStyle name="40% - 강조색1 3" xfId="22"/>
    <cellStyle name="40% - 강조색1 4" xfId="96"/>
    <cellStyle name="40% - 강조색2 2" xfId="21"/>
    <cellStyle name="40% - 강조색2 2 2" xfId="20"/>
    <cellStyle name="40% - 강조색2 3" xfId="19"/>
    <cellStyle name="40% - 강조색2 4" xfId="95"/>
    <cellStyle name="40% - 강조색3 2" xfId="18"/>
    <cellStyle name="40% - 강조색3 2 2" xfId="17"/>
    <cellStyle name="40% - 강조색3 3" xfId="16"/>
    <cellStyle name="40% - 강조색3 4" xfId="94"/>
    <cellStyle name="40% - 강조색4 2" xfId="15"/>
    <cellStyle name="40% - 강조색4 2 2" xfId="14"/>
    <cellStyle name="40% - 강조색4 3" xfId="13"/>
    <cellStyle name="40% - 강조색4 4" xfId="93"/>
    <cellStyle name="40% - 강조색5 2" xfId="12"/>
    <cellStyle name="40% - 강조색5 2 2" xfId="11"/>
    <cellStyle name="40% - 강조색5 3" xfId="10"/>
    <cellStyle name="40% - 강조색5 4" xfId="92"/>
    <cellStyle name="40% - 강조색6 2" xfId="9"/>
    <cellStyle name="40% - 강조색6 2 2" xfId="8"/>
    <cellStyle name="40% - 강조색6 3" xfId="7"/>
    <cellStyle name="40% - 강조색6 4" xfId="91"/>
    <cellStyle name="60% - 강조색1 2" xfId="6"/>
    <cellStyle name="60% - 강조색1 2 2" xfId="5"/>
    <cellStyle name="60% - 강조색1 3" xfId="4"/>
    <cellStyle name="60% - 강조색1 4" xfId="90"/>
    <cellStyle name="60% - 강조색2 2" xfId="3"/>
    <cellStyle name="60% - 강조색2 2 2" xfId="2"/>
    <cellStyle name="60% - 강조색2 3" xfId="1"/>
    <cellStyle name="60% - 강조색2 4" xfId="89"/>
    <cellStyle name="60% - 강조색3 2" xfId="103"/>
    <cellStyle name="60% - 강조색3 2 2" xfId="104"/>
    <cellStyle name="60% - 강조색3 3" xfId="105"/>
    <cellStyle name="60% - 강조색3 4" xfId="88"/>
    <cellStyle name="60% - 강조색4 2" xfId="106"/>
    <cellStyle name="60% - 강조색4 2 2" xfId="107"/>
    <cellStyle name="60% - 강조색4 3" xfId="108"/>
    <cellStyle name="60% - 강조색4 4" xfId="87"/>
    <cellStyle name="60% - 강조색5 2" xfId="109"/>
    <cellStyle name="60% - 강조색5 2 2" xfId="110"/>
    <cellStyle name="60% - 강조색5 3" xfId="111"/>
    <cellStyle name="60% - 강조색5 4" xfId="86"/>
    <cellStyle name="60% - 강조색6 2" xfId="112"/>
    <cellStyle name="60% - 강조색6 2 2" xfId="113"/>
    <cellStyle name="60% - 강조색6 3" xfId="114"/>
    <cellStyle name="60% - 강조색6 4" xfId="85"/>
    <cellStyle name="Comma [0]_Book1" xfId="225"/>
    <cellStyle name="Normal_Book1" xfId="226"/>
    <cellStyle name="강조색1 2" xfId="115"/>
    <cellStyle name="강조색1 2 2" xfId="116"/>
    <cellStyle name="강조색1 3" xfId="117"/>
    <cellStyle name="강조색1 4" xfId="84"/>
    <cellStyle name="강조색2 2" xfId="118"/>
    <cellStyle name="강조색2 2 2" xfId="119"/>
    <cellStyle name="강조색2 3" xfId="120"/>
    <cellStyle name="강조색2 4" xfId="83"/>
    <cellStyle name="강조색3 2" xfId="121"/>
    <cellStyle name="강조색3 2 2" xfId="122"/>
    <cellStyle name="강조색3 3" xfId="123"/>
    <cellStyle name="강조색3 4" xfId="82"/>
    <cellStyle name="강조색4 2" xfId="124"/>
    <cellStyle name="강조색4 2 2" xfId="125"/>
    <cellStyle name="강조색4 3" xfId="126"/>
    <cellStyle name="강조색4 4" xfId="81"/>
    <cellStyle name="강조색5 2" xfId="127"/>
    <cellStyle name="강조색5 2 2" xfId="128"/>
    <cellStyle name="강조색5 3" xfId="129"/>
    <cellStyle name="강조색5 4" xfId="80"/>
    <cellStyle name="강조색6 2" xfId="130"/>
    <cellStyle name="강조색6 2 2" xfId="131"/>
    <cellStyle name="강조색6 3" xfId="132"/>
    <cellStyle name="강조색6 4" xfId="79"/>
    <cellStyle name="경고문 2" xfId="133"/>
    <cellStyle name="경고문 2 2" xfId="134"/>
    <cellStyle name="경고문 3" xfId="135"/>
    <cellStyle name="경고문 4" xfId="78"/>
    <cellStyle name="계산 2" xfId="136"/>
    <cellStyle name="계산 2 2" xfId="137"/>
    <cellStyle name="계산 3" xfId="138"/>
    <cellStyle name="계산 4" xfId="77"/>
    <cellStyle name="나쁨 2" xfId="139"/>
    <cellStyle name="나쁨 2 2" xfId="140"/>
    <cellStyle name="나쁨 3" xfId="141"/>
    <cellStyle name="나쁨 4" xfId="76"/>
    <cellStyle name="메모 2" xfId="142"/>
    <cellStyle name="메모 2 2" xfId="143"/>
    <cellStyle name="메모 3" xfId="144"/>
    <cellStyle name="메모 4" xfId="75"/>
    <cellStyle name="백분율" xfId="224" builtinId="5"/>
    <cellStyle name="백분율 2" xfId="73"/>
    <cellStyle name="백분율 2 2" xfId="72"/>
    <cellStyle name="백분율 2 3" xfId="145"/>
    <cellStyle name="백분율 2 4" xfId="146"/>
    <cellStyle name="백분율 3" xfId="71"/>
    <cellStyle name="백분율 3 2" xfId="148"/>
    <cellStyle name="백분율 3 3" xfId="147"/>
    <cellStyle name="백분율 4" xfId="149"/>
    <cellStyle name="백분율 5" xfId="150"/>
    <cellStyle name="백분율 6" xfId="151"/>
    <cellStyle name="백분율 7" xfId="74"/>
    <cellStyle name="보통 2" xfId="152"/>
    <cellStyle name="보통 2 2" xfId="153"/>
    <cellStyle name="보통 3" xfId="154"/>
    <cellStyle name="보통 4" xfId="70"/>
    <cellStyle name="설명 텍스트 2" xfId="155"/>
    <cellStyle name="설명 텍스트 2 2" xfId="156"/>
    <cellStyle name="설명 텍스트 3" xfId="157"/>
    <cellStyle name="설명 텍스트 4" xfId="69"/>
    <cellStyle name="셀 확인 2" xfId="158"/>
    <cellStyle name="셀 확인 2 2" xfId="159"/>
    <cellStyle name="셀 확인 3" xfId="160"/>
    <cellStyle name="셀 확인 4" xfId="68"/>
    <cellStyle name="쉼표 [0] 2" xfId="66"/>
    <cellStyle name="쉼표 [0] 2 2" xfId="65"/>
    <cellStyle name="쉼표 [0] 2 3" xfId="64"/>
    <cellStyle name="쉼표 [0] 2 4" xfId="161"/>
    <cellStyle name="쉼표 [0] 2 5" xfId="162"/>
    <cellStyle name="쉼표 [0] 2 6" xfId="163"/>
    <cellStyle name="쉼표 [0] 3" xfId="63"/>
    <cellStyle name="쉼표 [0] 3 2" xfId="164"/>
    <cellStyle name="쉼표 [0] 3 3" xfId="165"/>
    <cellStyle name="쉼표 [0] 4" xfId="62"/>
    <cellStyle name="쉼표 [0] 4 2" xfId="167"/>
    <cellStyle name="쉼표 [0] 4 3" xfId="168"/>
    <cellStyle name="쉼표 [0] 4 4" xfId="166"/>
    <cellStyle name="쉼표 [0] 5" xfId="169"/>
    <cellStyle name="쉼표 [0] 5 2" xfId="170"/>
    <cellStyle name="쉼표 [0] 6" xfId="171"/>
    <cellStyle name="쉼표 [0] 7" xfId="172"/>
    <cellStyle name="쉼표 [0] 8" xfId="67"/>
    <cellStyle name="쉼표 [0] 9" xfId="231"/>
    <cellStyle name="쉼표 2" xfId="232"/>
    <cellStyle name="연결된 셀 2" xfId="173"/>
    <cellStyle name="연결된 셀 2 2" xfId="174"/>
    <cellStyle name="연결된 셀 3" xfId="175"/>
    <cellStyle name="연결된 셀 4" xfId="61"/>
    <cellStyle name="요약 2" xfId="176"/>
    <cellStyle name="요약 2 2" xfId="177"/>
    <cellStyle name="요약 3" xfId="178"/>
    <cellStyle name="요약 4" xfId="60"/>
    <cellStyle name="입력 2" xfId="179"/>
    <cellStyle name="입력 2 2" xfId="180"/>
    <cellStyle name="입력 3" xfId="181"/>
    <cellStyle name="입력 4" xfId="59"/>
    <cellStyle name="제목 1 2" xfId="182"/>
    <cellStyle name="제목 1 2 2" xfId="183"/>
    <cellStyle name="제목 1 3" xfId="184"/>
    <cellStyle name="제목 1 4" xfId="57"/>
    <cellStyle name="제목 2 2" xfId="185"/>
    <cellStyle name="제목 2 2 2" xfId="186"/>
    <cellStyle name="제목 2 3" xfId="187"/>
    <cellStyle name="제목 2 4" xfId="56"/>
    <cellStyle name="제목 3 2" xfId="188"/>
    <cellStyle name="제목 3 2 2" xfId="189"/>
    <cellStyle name="제목 3 3" xfId="190"/>
    <cellStyle name="제목 3 4" xfId="55"/>
    <cellStyle name="제목 4 2" xfId="191"/>
    <cellStyle name="제목 4 2 2" xfId="192"/>
    <cellStyle name="제목 4 3" xfId="193"/>
    <cellStyle name="제목 4 4" xfId="54"/>
    <cellStyle name="제목 5" xfId="194"/>
    <cellStyle name="제목 5 2" xfId="195"/>
    <cellStyle name="제목 6" xfId="196"/>
    <cellStyle name="제목 7" xfId="58"/>
    <cellStyle name="좋음 2" xfId="197"/>
    <cellStyle name="좋음 2 2" xfId="198"/>
    <cellStyle name="좋음 3" xfId="199"/>
    <cellStyle name="좋음 4" xfId="53"/>
    <cellStyle name="출력 2" xfId="200"/>
    <cellStyle name="출력 2 2" xfId="201"/>
    <cellStyle name="출력 2 2 2" xfId="221"/>
    <cellStyle name="출력 2 2 2 2" xfId="228"/>
    <cellStyle name="출력 2 3" xfId="222"/>
    <cellStyle name="출력 2 3 2" xfId="229"/>
    <cellStyle name="출력 3" xfId="202"/>
    <cellStyle name="출력 3 2" xfId="220"/>
    <cellStyle name="출력 3 2 2" xfId="227"/>
    <cellStyle name="출력 4" xfId="52"/>
    <cellStyle name="출력 5" xfId="223"/>
    <cellStyle name="출력 5 2" xfId="230"/>
    <cellStyle name="통화 [0] 2" xfId="203"/>
    <cellStyle name="통화 [0] 3" xfId="51"/>
    <cellStyle name="표준" xfId="0" builtinId="0"/>
    <cellStyle name="표준 2" xfId="50"/>
    <cellStyle name="표준 2 2" xfId="49"/>
    <cellStyle name="표준 2 2 2" xfId="205"/>
    <cellStyle name="표준 2 2 3" xfId="206"/>
    <cellStyle name="표준 2 3" xfId="207"/>
    <cellStyle name="표준 2 4" xfId="208"/>
    <cellStyle name="표준 2 5" xfId="204"/>
    <cellStyle name="표준 3" xfId="48"/>
    <cellStyle name="표준 3 2" xfId="47"/>
    <cellStyle name="표준 3 3" xfId="209"/>
    <cellStyle name="표준 3 4" xfId="210"/>
    <cellStyle name="표준 4" xfId="46"/>
    <cellStyle name="표준 4 2" xfId="45"/>
    <cellStyle name="표준 4 3" xfId="211"/>
    <cellStyle name="표준 4 4" xfId="212"/>
    <cellStyle name="표준 5" xfId="44"/>
    <cellStyle name="표준 5 2" xfId="214"/>
    <cellStyle name="표준 5 3" xfId="215"/>
    <cellStyle name="표준 5 4" xfId="216"/>
    <cellStyle name="표준 5 5" xfId="213"/>
    <cellStyle name="표준 6" xfId="43"/>
    <cellStyle name="표준 6 2" xfId="218"/>
    <cellStyle name="표준 6 3" xfId="217"/>
    <cellStyle name="하이퍼링크 2" xfId="2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opLeftCell="A34" workbookViewId="0">
      <selection activeCell="E57" sqref="E57"/>
    </sheetView>
  </sheetViews>
  <sheetFormatPr defaultRowHeight="13.5" x14ac:dyDescent="0.15"/>
  <cols>
    <col min="3" max="3" width="14.6640625" customWidth="1"/>
    <col min="4" max="5" width="15.77734375" customWidth="1"/>
    <col min="6" max="6" width="15.77734375" style="37" customWidth="1"/>
    <col min="7" max="7" width="13.33203125" customWidth="1"/>
    <col min="8" max="8" width="12.6640625" style="37" customWidth="1"/>
    <col min="9" max="9" width="11.5546875" style="144" bestFit="1" customWidth="1"/>
    <col min="10" max="10" width="22.44140625" style="37" bestFit="1" customWidth="1"/>
  </cols>
  <sheetData>
    <row r="1" spans="1:11" ht="25.5" customHeight="1" thickBot="1" x14ac:dyDescent="0.2">
      <c r="A1" s="122" t="s">
        <v>84</v>
      </c>
      <c r="B1" s="67"/>
      <c r="C1" s="68"/>
      <c r="D1" s="46"/>
      <c r="E1" s="47"/>
      <c r="F1" s="47"/>
      <c r="G1" s="47"/>
      <c r="H1" s="68" t="s">
        <v>32</v>
      </c>
      <c r="I1" s="132">
        <v>41948</v>
      </c>
      <c r="J1" s="42" t="s">
        <v>33</v>
      </c>
      <c r="K1" s="37"/>
    </row>
    <row r="2" spans="1:11" ht="30" customHeight="1" x14ac:dyDescent="0.15">
      <c r="A2" s="950" t="s">
        <v>34</v>
      </c>
      <c r="B2" s="951"/>
      <c r="C2" s="952"/>
      <c r="D2" s="953" t="s">
        <v>76</v>
      </c>
      <c r="E2" s="954"/>
      <c r="F2" s="175"/>
      <c r="G2" s="955" t="s">
        <v>77</v>
      </c>
      <c r="H2" s="956"/>
      <c r="I2" s="957"/>
      <c r="J2" s="958" t="s">
        <v>31</v>
      </c>
      <c r="K2" s="37"/>
    </row>
    <row r="3" spans="1:11" ht="32.25" customHeight="1" x14ac:dyDescent="0.15">
      <c r="A3" s="69" t="s">
        <v>35</v>
      </c>
      <c r="B3" s="43" t="s">
        <v>36</v>
      </c>
      <c r="C3" s="52" t="s">
        <v>37</v>
      </c>
      <c r="D3" s="83" t="s">
        <v>79</v>
      </c>
      <c r="E3" s="107" t="s">
        <v>80</v>
      </c>
      <c r="F3" s="176" t="s">
        <v>98</v>
      </c>
      <c r="G3" s="112" t="s">
        <v>81</v>
      </c>
      <c r="H3" s="96" t="s">
        <v>82</v>
      </c>
      <c r="I3" s="97" t="s">
        <v>83</v>
      </c>
      <c r="J3" s="959"/>
      <c r="K3" s="37"/>
    </row>
    <row r="4" spans="1:11" ht="23.25" customHeight="1" thickBot="1" x14ac:dyDescent="0.2">
      <c r="A4" s="70" t="s">
        <v>38</v>
      </c>
      <c r="B4" s="63" t="s">
        <v>38</v>
      </c>
      <c r="C4" s="64" t="s">
        <v>38</v>
      </c>
      <c r="D4" s="84">
        <v>7267625777</v>
      </c>
      <c r="E4" s="108" t="e">
        <f>+#REF!</f>
        <v>#REF!</v>
      </c>
      <c r="F4" s="177"/>
      <c r="G4" s="113">
        <v>7423000000</v>
      </c>
      <c r="H4" s="98" t="e">
        <f>+G4-E4</f>
        <v>#REF!</v>
      </c>
      <c r="I4" s="133" t="e">
        <f>+G4/E4</f>
        <v>#REF!</v>
      </c>
      <c r="J4" s="71"/>
    </row>
    <row r="5" spans="1:11" ht="23.25" customHeight="1" x14ac:dyDescent="0.15">
      <c r="A5" s="72" t="s">
        <v>39</v>
      </c>
      <c r="B5" s="65" t="s">
        <v>39</v>
      </c>
      <c r="C5" s="66" t="s">
        <v>40</v>
      </c>
      <c r="D5" s="85">
        <v>3000000</v>
      </c>
      <c r="E5" s="109" t="e">
        <f>+#REF!</f>
        <v>#REF!</v>
      </c>
      <c r="F5" s="178"/>
      <c r="G5" s="114" t="e">
        <f>+#REF!</f>
        <v>#REF!</v>
      </c>
      <c r="H5" s="99" t="e">
        <f>+G5-E5</f>
        <v>#REF!</v>
      </c>
      <c r="I5" s="134" t="e">
        <f>+G5/E5</f>
        <v>#REF!</v>
      </c>
      <c r="J5" s="73"/>
    </row>
    <row r="6" spans="1:11" ht="23.25" customHeight="1" x14ac:dyDescent="0.15">
      <c r="A6" s="74" t="s">
        <v>41</v>
      </c>
      <c r="B6" s="38" t="s">
        <v>41</v>
      </c>
      <c r="C6" s="53" t="s">
        <v>41</v>
      </c>
      <c r="D6" s="86">
        <v>5000000</v>
      </c>
      <c r="E6" s="110" t="e">
        <f>+#REF!</f>
        <v>#REF!</v>
      </c>
      <c r="F6" s="179"/>
      <c r="G6" s="115" t="e">
        <f>+#REF!</f>
        <v>#REF!</v>
      </c>
      <c r="H6" s="100" t="e">
        <f>+G6-E6</f>
        <v>#REF!</v>
      </c>
      <c r="I6" s="135" t="e">
        <f t="shared" ref="I6:I43" si="0">+G6/E6</f>
        <v>#REF!</v>
      </c>
      <c r="J6" s="75"/>
    </row>
    <row r="7" spans="1:11" ht="23.25" customHeight="1" x14ac:dyDescent="0.15">
      <c r="A7" s="74" t="s">
        <v>42</v>
      </c>
      <c r="B7" s="38" t="s">
        <v>42</v>
      </c>
      <c r="C7" s="53" t="s">
        <v>42</v>
      </c>
      <c r="D7" s="86">
        <v>250000000</v>
      </c>
      <c r="E7" s="110" t="e">
        <f>+#REF!</f>
        <v>#REF!</v>
      </c>
      <c r="F7" s="179"/>
      <c r="G7" s="115" t="e">
        <f>+#REF!</f>
        <v>#REF!</v>
      </c>
      <c r="H7" s="100" t="e">
        <f>+G7-E7</f>
        <v>#REF!</v>
      </c>
      <c r="I7" s="135" t="e">
        <f t="shared" si="0"/>
        <v>#REF!</v>
      </c>
      <c r="J7" s="75"/>
    </row>
    <row r="8" spans="1:11" ht="36" customHeight="1" thickBot="1" x14ac:dyDescent="0.2">
      <c r="A8" s="79" t="s">
        <v>43</v>
      </c>
      <c r="B8" s="80"/>
      <c r="C8" s="81"/>
      <c r="D8" s="87">
        <f>SUM(D5:D7)</f>
        <v>258000000</v>
      </c>
      <c r="E8" s="111" t="e">
        <f>SUM(E5:E7)</f>
        <v>#REF!</v>
      </c>
      <c r="F8" s="180"/>
      <c r="G8" s="87" t="e">
        <f>SUM(G5:G7)</f>
        <v>#REF!</v>
      </c>
      <c r="H8" s="101" t="e">
        <f>+G8-E8</f>
        <v>#REF!</v>
      </c>
      <c r="I8" s="136" t="e">
        <f t="shared" si="0"/>
        <v>#REF!</v>
      </c>
      <c r="J8" s="82"/>
    </row>
    <row r="9" spans="1:11" ht="18.75" thickBot="1" x14ac:dyDescent="0.2">
      <c r="A9" s="59"/>
      <c r="B9" s="58"/>
      <c r="C9" s="58"/>
      <c r="D9" s="88"/>
      <c r="E9" s="89"/>
      <c r="F9" s="181"/>
      <c r="G9" s="88"/>
      <c r="H9" s="102"/>
      <c r="I9" s="137"/>
      <c r="J9" s="60"/>
    </row>
    <row r="10" spans="1:11" ht="31.5" customHeight="1" x14ac:dyDescent="0.15">
      <c r="A10" s="76" t="s">
        <v>44</v>
      </c>
      <c r="B10" s="61"/>
      <c r="C10" s="62"/>
      <c r="D10" s="90">
        <v>2474330000</v>
      </c>
      <c r="E10" s="116" t="e">
        <f>+E11+E15+E18</f>
        <v>#REF!</v>
      </c>
      <c r="F10" s="182"/>
      <c r="G10" s="90" t="e">
        <f>+G11+G15+G18</f>
        <v>#REF!</v>
      </c>
      <c r="H10" s="103" t="e">
        <f>+G10-E10</f>
        <v>#REF!</v>
      </c>
      <c r="I10" s="138" t="e">
        <f t="shared" si="0"/>
        <v>#REF!</v>
      </c>
      <c r="J10" s="77"/>
    </row>
    <row r="11" spans="1:11" ht="25.5" customHeight="1" x14ac:dyDescent="0.15">
      <c r="A11" s="123" t="s">
        <v>45</v>
      </c>
      <c r="B11" s="41" t="s">
        <v>46</v>
      </c>
      <c r="C11" s="55"/>
      <c r="D11" s="91">
        <v>830000000</v>
      </c>
      <c r="E11" s="117" t="e">
        <f>SUM(E12:E14)</f>
        <v>#REF!</v>
      </c>
      <c r="F11" s="183"/>
      <c r="G11" s="119" t="e">
        <f>SUM(G12:G14)</f>
        <v>#REF!</v>
      </c>
      <c r="H11" s="104" t="e">
        <f t="shared" ref="H11:H44" si="1">+G11-E11</f>
        <v>#REF!</v>
      </c>
      <c r="I11" s="139" t="e">
        <f t="shared" si="0"/>
        <v>#REF!</v>
      </c>
      <c r="J11" s="94" t="s">
        <v>47</v>
      </c>
    </row>
    <row r="12" spans="1:11" ht="18" x14ac:dyDescent="0.15">
      <c r="A12" s="125" t="s">
        <v>45</v>
      </c>
      <c r="B12" s="124" t="s">
        <v>45</v>
      </c>
      <c r="C12" s="53" t="s">
        <v>78</v>
      </c>
      <c r="D12" s="86">
        <f>610000000+105000000</f>
        <v>715000000</v>
      </c>
      <c r="E12" s="110" t="e">
        <f>+#REF!</f>
        <v>#REF!</v>
      </c>
      <c r="F12" s="179"/>
      <c r="G12" s="115" t="e">
        <f>+#REF!</f>
        <v>#REF!</v>
      </c>
      <c r="H12" s="100" t="e">
        <f t="shared" si="1"/>
        <v>#REF!</v>
      </c>
      <c r="I12" s="135" t="e">
        <f t="shared" si="0"/>
        <v>#REF!</v>
      </c>
      <c r="J12" s="129" t="s">
        <v>85</v>
      </c>
    </row>
    <row r="13" spans="1:11" ht="18" x14ac:dyDescent="0.15">
      <c r="A13" s="125" t="s">
        <v>45</v>
      </c>
      <c r="B13" s="126" t="s">
        <v>45</v>
      </c>
      <c r="C13" s="53" t="s">
        <v>48</v>
      </c>
      <c r="D13" s="86">
        <v>60000000</v>
      </c>
      <c r="E13" s="110" t="e">
        <f>+#REF!</f>
        <v>#REF!</v>
      </c>
      <c r="F13" s="179"/>
      <c r="G13" s="115" t="e">
        <f>+#REF!</f>
        <v>#REF!</v>
      </c>
      <c r="H13" s="100" t="e">
        <f t="shared" si="1"/>
        <v>#REF!</v>
      </c>
      <c r="I13" s="135" t="e">
        <f t="shared" si="0"/>
        <v>#REF!</v>
      </c>
      <c r="J13" s="93"/>
    </row>
    <row r="14" spans="1:11" ht="18" x14ac:dyDescent="0.15">
      <c r="A14" s="125" t="s">
        <v>45</v>
      </c>
      <c r="B14" s="128" t="s">
        <v>45</v>
      </c>
      <c r="C14" s="53" t="s">
        <v>49</v>
      </c>
      <c r="D14" s="86">
        <v>55000000</v>
      </c>
      <c r="E14" s="110" t="e">
        <f>+#REF!</f>
        <v>#REF!</v>
      </c>
      <c r="F14" s="179"/>
      <c r="G14" s="115" t="e">
        <f>+#REF!</f>
        <v>#REF!</v>
      </c>
      <c r="H14" s="100" t="e">
        <f t="shared" si="1"/>
        <v>#REF!</v>
      </c>
      <c r="I14" s="135" t="e">
        <f t="shared" si="0"/>
        <v>#REF!</v>
      </c>
      <c r="J14" s="93"/>
    </row>
    <row r="15" spans="1:11" ht="18" x14ac:dyDescent="0.15">
      <c r="A15" s="125" t="s">
        <v>45</v>
      </c>
      <c r="B15" s="41" t="s">
        <v>50</v>
      </c>
      <c r="C15" s="55"/>
      <c r="D15" s="91">
        <v>23650000</v>
      </c>
      <c r="E15" s="117" t="e">
        <f>SUM(E16:E17)</f>
        <v>#REF!</v>
      </c>
      <c r="F15" s="183"/>
      <c r="G15" s="119" t="e">
        <f>SUM(G16:G17)</f>
        <v>#REF!</v>
      </c>
      <c r="H15" s="104" t="e">
        <f t="shared" si="1"/>
        <v>#REF!</v>
      </c>
      <c r="I15" s="139" t="e">
        <f t="shared" si="0"/>
        <v>#REF!</v>
      </c>
      <c r="J15" s="94"/>
    </row>
    <row r="16" spans="1:11" ht="18" x14ac:dyDescent="0.15">
      <c r="A16" s="125" t="s">
        <v>45</v>
      </c>
      <c r="B16" s="124" t="s">
        <v>45</v>
      </c>
      <c r="C16" s="53" t="s">
        <v>51</v>
      </c>
      <c r="D16" s="86">
        <v>13200000</v>
      </c>
      <c r="E16" s="110" t="e">
        <f>+#REF!</f>
        <v>#REF!</v>
      </c>
      <c r="F16" s="179"/>
      <c r="G16" s="115" t="e">
        <f>+#REF!</f>
        <v>#REF!</v>
      </c>
      <c r="H16" s="100" t="e">
        <f t="shared" si="1"/>
        <v>#REF!</v>
      </c>
      <c r="I16" s="135" t="e">
        <f t="shared" si="0"/>
        <v>#REF!</v>
      </c>
      <c r="J16" s="93"/>
    </row>
    <row r="17" spans="1:14" ht="18" x14ac:dyDescent="0.15">
      <c r="A17" s="125" t="s">
        <v>45</v>
      </c>
      <c r="B17" s="128" t="s">
        <v>45</v>
      </c>
      <c r="C17" s="53" t="s">
        <v>52</v>
      </c>
      <c r="D17" s="86">
        <v>10450000</v>
      </c>
      <c r="E17" s="110" t="e">
        <f>+#REF!</f>
        <v>#REF!</v>
      </c>
      <c r="F17" s="179"/>
      <c r="G17" s="115" t="e">
        <f>+#REF!</f>
        <v>#REF!</v>
      </c>
      <c r="H17" s="100" t="e">
        <f t="shared" si="1"/>
        <v>#REF!</v>
      </c>
      <c r="I17" s="135" t="e">
        <f t="shared" si="0"/>
        <v>#REF!</v>
      </c>
      <c r="J17" s="93"/>
    </row>
    <row r="18" spans="1:14" ht="18" x14ac:dyDescent="0.15">
      <c r="A18" s="125" t="s">
        <v>45</v>
      </c>
      <c r="B18" s="41" t="s">
        <v>28</v>
      </c>
      <c r="C18" s="55"/>
      <c r="D18" s="91">
        <v>1620680000</v>
      </c>
      <c r="E18" s="117" t="e">
        <f>SUM(E19:E31)</f>
        <v>#REF!</v>
      </c>
      <c r="F18" s="183"/>
      <c r="G18" s="119" t="e">
        <f>SUM(G19:G31)</f>
        <v>#REF!</v>
      </c>
      <c r="H18" s="104" t="e">
        <f t="shared" si="1"/>
        <v>#REF!</v>
      </c>
      <c r="I18" s="139" t="e">
        <f t="shared" si="0"/>
        <v>#REF!</v>
      </c>
      <c r="J18" s="94"/>
    </row>
    <row r="19" spans="1:14" ht="24" x14ac:dyDescent="0.15">
      <c r="A19" s="125" t="s">
        <v>45</v>
      </c>
      <c r="B19" s="124" t="s">
        <v>45</v>
      </c>
      <c r="C19" s="53" t="s">
        <v>53</v>
      </c>
      <c r="D19" s="86">
        <v>80000000</v>
      </c>
      <c r="E19" s="110" t="e">
        <f>+#REF!</f>
        <v>#REF!</v>
      </c>
      <c r="F19" s="179"/>
      <c r="G19" s="115" t="e">
        <f>+#REF!</f>
        <v>#REF!</v>
      </c>
      <c r="H19" s="100" t="e">
        <f t="shared" si="1"/>
        <v>#REF!</v>
      </c>
      <c r="I19" s="135" t="e">
        <f t="shared" si="0"/>
        <v>#REF!</v>
      </c>
      <c r="J19" s="93" t="s">
        <v>86</v>
      </c>
    </row>
    <row r="20" spans="1:14" ht="18" x14ac:dyDescent="0.15">
      <c r="A20" s="125" t="s">
        <v>45</v>
      </c>
      <c r="B20" s="126" t="s">
        <v>45</v>
      </c>
      <c r="C20" s="53" t="s">
        <v>54</v>
      </c>
      <c r="D20" s="86">
        <v>11000000</v>
      </c>
      <c r="E20" s="110" t="e">
        <f>+#REF!</f>
        <v>#REF!</v>
      </c>
      <c r="F20" s="179"/>
      <c r="G20" s="115" t="e">
        <f>+#REF!</f>
        <v>#REF!</v>
      </c>
      <c r="H20" s="100" t="e">
        <f t="shared" si="1"/>
        <v>#REF!</v>
      </c>
      <c r="I20" s="135" t="e">
        <f t="shared" si="0"/>
        <v>#REF!</v>
      </c>
      <c r="J20" s="93"/>
    </row>
    <row r="21" spans="1:14" ht="18" x14ac:dyDescent="0.15">
      <c r="A21" s="125" t="s">
        <v>45</v>
      </c>
      <c r="B21" s="126" t="s">
        <v>45</v>
      </c>
      <c r="C21" s="53" t="s">
        <v>55</v>
      </c>
      <c r="D21" s="86">
        <v>36560000</v>
      </c>
      <c r="E21" s="110" t="e">
        <f>+#REF!</f>
        <v>#REF!</v>
      </c>
      <c r="F21" s="179"/>
      <c r="G21" s="115" t="e">
        <f>+#REF!</f>
        <v>#REF!</v>
      </c>
      <c r="H21" s="100" t="e">
        <f t="shared" si="1"/>
        <v>#REF!</v>
      </c>
      <c r="I21" s="135" t="e">
        <f t="shared" si="0"/>
        <v>#REF!</v>
      </c>
      <c r="J21" s="93" t="s">
        <v>87</v>
      </c>
    </row>
    <row r="22" spans="1:14" ht="18" x14ac:dyDescent="0.15">
      <c r="A22" s="125" t="s">
        <v>45</v>
      </c>
      <c r="B22" s="126" t="s">
        <v>45</v>
      </c>
      <c r="C22" s="53" t="s">
        <v>56</v>
      </c>
      <c r="D22" s="86">
        <v>41800000</v>
      </c>
      <c r="E22" s="110" t="e">
        <f>+#REF!</f>
        <v>#REF!</v>
      </c>
      <c r="F22" s="179"/>
      <c r="G22" s="115" t="e">
        <f>+#REF!</f>
        <v>#REF!</v>
      </c>
      <c r="H22" s="100" t="e">
        <f t="shared" si="1"/>
        <v>#REF!</v>
      </c>
      <c r="I22" s="135" t="e">
        <f t="shared" si="0"/>
        <v>#REF!</v>
      </c>
      <c r="J22" s="93"/>
    </row>
    <row r="23" spans="1:14" ht="36" x14ac:dyDescent="0.15">
      <c r="A23" s="125" t="s">
        <v>45</v>
      </c>
      <c r="B23" s="126" t="s">
        <v>45</v>
      </c>
      <c r="C23" s="53" t="s">
        <v>57</v>
      </c>
      <c r="D23" s="86">
        <v>371000000</v>
      </c>
      <c r="E23" s="110" t="e">
        <f>+#REF!</f>
        <v>#REF!</v>
      </c>
      <c r="F23" s="179"/>
      <c r="G23" s="115" t="e">
        <f>+#REF!</f>
        <v>#REF!</v>
      </c>
      <c r="H23" s="100" t="e">
        <f t="shared" si="1"/>
        <v>#REF!</v>
      </c>
      <c r="I23" s="135" t="e">
        <f t="shared" si="0"/>
        <v>#REF!</v>
      </c>
      <c r="J23" s="93" t="s">
        <v>88</v>
      </c>
    </row>
    <row r="24" spans="1:14" ht="18" x14ac:dyDescent="0.15">
      <c r="A24" s="125" t="s">
        <v>45</v>
      </c>
      <c r="B24" s="126" t="s">
        <v>45</v>
      </c>
      <c r="C24" s="53" t="s">
        <v>58</v>
      </c>
      <c r="D24" s="86">
        <v>13200000</v>
      </c>
      <c r="E24" s="110" t="e">
        <f>+#REF!</f>
        <v>#REF!</v>
      </c>
      <c r="F24" s="179"/>
      <c r="G24" s="115" t="e">
        <f>+#REF!</f>
        <v>#REF!</v>
      </c>
      <c r="H24" s="100" t="e">
        <f t="shared" si="1"/>
        <v>#REF!</v>
      </c>
      <c r="I24" s="135" t="e">
        <f t="shared" si="0"/>
        <v>#REF!</v>
      </c>
      <c r="J24" s="93"/>
    </row>
    <row r="25" spans="1:14" ht="18" x14ac:dyDescent="0.15">
      <c r="A25" s="125" t="s">
        <v>45</v>
      </c>
      <c r="B25" s="126" t="s">
        <v>45</v>
      </c>
      <c r="C25" s="53" t="s">
        <v>59</v>
      </c>
      <c r="D25" s="86">
        <v>13200000</v>
      </c>
      <c r="E25" s="110" t="e">
        <f>+#REF!</f>
        <v>#REF!</v>
      </c>
      <c r="F25" s="179"/>
      <c r="G25" s="115" t="e">
        <f>+#REF!</f>
        <v>#REF!</v>
      </c>
      <c r="H25" s="100" t="e">
        <f t="shared" si="1"/>
        <v>#REF!</v>
      </c>
      <c r="I25" s="135" t="e">
        <f t="shared" si="0"/>
        <v>#REF!</v>
      </c>
      <c r="J25" s="93"/>
    </row>
    <row r="26" spans="1:14" ht="18" x14ac:dyDescent="0.15">
      <c r="A26" s="125" t="s">
        <v>45</v>
      </c>
      <c r="B26" s="126" t="s">
        <v>45</v>
      </c>
      <c r="C26" s="53" t="s">
        <v>60</v>
      </c>
      <c r="D26" s="86">
        <v>237000000</v>
      </c>
      <c r="E26" s="110" t="e">
        <f>+#REF!</f>
        <v>#REF!</v>
      </c>
      <c r="F26" s="179"/>
      <c r="G26" s="115" t="e">
        <f>+#REF!</f>
        <v>#REF!</v>
      </c>
      <c r="H26" s="100" t="e">
        <f t="shared" si="1"/>
        <v>#REF!</v>
      </c>
      <c r="I26" s="135" t="e">
        <f t="shared" si="0"/>
        <v>#REF!</v>
      </c>
      <c r="J26" s="93" t="s">
        <v>89</v>
      </c>
    </row>
    <row r="27" spans="1:14" ht="18" x14ac:dyDescent="0.15">
      <c r="A27" s="125" t="s">
        <v>45</v>
      </c>
      <c r="B27" s="126" t="s">
        <v>45</v>
      </c>
      <c r="C27" s="53" t="s">
        <v>61</v>
      </c>
      <c r="D27" s="86">
        <v>9000000</v>
      </c>
      <c r="E27" s="110" t="e">
        <f>+#REF!</f>
        <v>#REF!</v>
      </c>
      <c r="F27" s="179"/>
      <c r="G27" s="115" t="e">
        <f>+#REF!</f>
        <v>#REF!</v>
      </c>
      <c r="H27" s="100" t="e">
        <f t="shared" si="1"/>
        <v>#REF!</v>
      </c>
      <c r="I27" s="135" t="e">
        <f t="shared" si="0"/>
        <v>#REF!</v>
      </c>
      <c r="J27" s="93"/>
    </row>
    <row r="28" spans="1:14" ht="18" x14ac:dyDescent="0.15">
      <c r="A28" s="125" t="s">
        <v>45</v>
      </c>
      <c r="B28" s="126" t="s">
        <v>45</v>
      </c>
      <c r="C28" s="53" t="s">
        <v>62</v>
      </c>
      <c r="D28" s="86">
        <v>26400000</v>
      </c>
      <c r="E28" s="110" t="e">
        <f>+#REF!</f>
        <v>#REF!</v>
      </c>
      <c r="F28" s="179"/>
      <c r="G28" s="115" t="e">
        <f>+#REF!</f>
        <v>#REF!</v>
      </c>
      <c r="H28" s="100" t="e">
        <f t="shared" si="1"/>
        <v>#REF!</v>
      </c>
      <c r="I28" s="135" t="e">
        <f t="shared" si="0"/>
        <v>#REF!</v>
      </c>
      <c r="J28" s="93"/>
    </row>
    <row r="29" spans="1:14" ht="18" x14ac:dyDescent="0.15">
      <c r="A29" s="125" t="s">
        <v>45</v>
      </c>
      <c r="B29" s="126" t="s">
        <v>45</v>
      </c>
      <c r="C29" s="53" t="s">
        <v>63</v>
      </c>
      <c r="D29" s="86">
        <v>124920000</v>
      </c>
      <c r="E29" s="110" t="e">
        <f>+#REF!</f>
        <v>#REF!</v>
      </c>
      <c r="F29" s="179"/>
      <c r="G29" s="115" t="e">
        <f>+#REF!</f>
        <v>#REF!</v>
      </c>
      <c r="H29" s="100" t="e">
        <f t="shared" si="1"/>
        <v>#REF!</v>
      </c>
      <c r="I29" s="135" t="e">
        <f t="shared" si="0"/>
        <v>#REF!</v>
      </c>
      <c r="J29" s="93" t="s">
        <v>90</v>
      </c>
    </row>
    <row r="30" spans="1:14" ht="24" x14ac:dyDescent="0.15">
      <c r="A30" s="125" t="s">
        <v>45</v>
      </c>
      <c r="B30" s="126" t="s">
        <v>45</v>
      </c>
      <c r="C30" s="53" t="s">
        <v>64</v>
      </c>
      <c r="D30" s="86">
        <v>119600000</v>
      </c>
      <c r="E30" s="110" t="e">
        <f>+#REF!</f>
        <v>#REF!</v>
      </c>
      <c r="F30" s="179"/>
      <c r="G30" s="115" t="e">
        <f>+#REF!</f>
        <v>#REF!</v>
      </c>
      <c r="H30" s="100" t="e">
        <f t="shared" si="1"/>
        <v>#REF!</v>
      </c>
      <c r="I30" s="135" t="e">
        <f t="shared" si="0"/>
        <v>#REF!</v>
      </c>
      <c r="J30" s="93" t="s">
        <v>91</v>
      </c>
    </row>
    <row r="31" spans="1:14" ht="88.5" customHeight="1" x14ac:dyDescent="0.15">
      <c r="A31" s="125" t="s">
        <v>45</v>
      </c>
      <c r="B31" s="126" t="s">
        <v>45</v>
      </c>
      <c r="C31" s="152" t="s">
        <v>65</v>
      </c>
      <c r="D31" s="153">
        <v>537000000</v>
      </c>
      <c r="E31" s="154" t="e">
        <f>+#REF!</f>
        <v>#REF!</v>
      </c>
      <c r="F31" s="184"/>
      <c r="G31" s="155" t="e">
        <f>+#REF!</f>
        <v>#REF!</v>
      </c>
      <c r="H31" s="156" t="e">
        <f t="shared" si="1"/>
        <v>#REF!</v>
      </c>
      <c r="I31" s="157" t="e">
        <f t="shared" si="0"/>
        <v>#REF!</v>
      </c>
      <c r="J31" s="158" t="s">
        <v>95</v>
      </c>
      <c r="N31" s="174"/>
    </row>
    <row r="32" spans="1:14" s="37" customFormat="1" ht="74.25" customHeight="1" x14ac:dyDescent="0.15">
      <c r="A32" s="127"/>
      <c r="B32" s="128"/>
      <c r="C32" s="145" t="s">
        <v>94</v>
      </c>
      <c r="D32" s="146"/>
      <c r="E32" s="147"/>
      <c r="F32" s="185"/>
      <c r="G32" s="148">
        <f>(117+24+500+80+20+100+39)*1000000</f>
        <v>880000000</v>
      </c>
      <c r="H32" s="149"/>
      <c r="I32" s="150"/>
      <c r="J32" s="173" t="s">
        <v>96</v>
      </c>
      <c r="K32" s="151"/>
    </row>
    <row r="33" spans="1:10" ht="24.75" customHeight="1" x14ac:dyDescent="0.15">
      <c r="A33" s="78" t="s">
        <v>66</v>
      </c>
      <c r="B33" s="40"/>
      <c r="C33" s="54"/>
      <c r="D33" s="92">
        <v>320000000</v>
      </c>
      <c r="E33" s="118" t="e">
        <f>+E34</f>
        <v>#REF!</v>
      </c>
      <c r="F33" s="186"/>
      <c r="G33" s="120" t="e">
        <f>+G34</f>
        <v>#REF!</v>
      </c>
      <c r="H33" s="105" t="e">
        <f t="shared" si="1"/>
        <v>#REF!</v>
      </c>
      <c r="I33" s="140" t="e">
        <f t="shared" si="0"/>
        <v>#REF!</v>
      </c>
      <c r="J33" s="95"/>
    </row>
    <row r="34" spans="1:10" ht="18" x14ac:dyDescent="0.15">
      <c r="A34" s="123" t="s">
        <v>45</v>
      </c>
      <c r="B34" s="38" t="s">
        <v>67</v>
      </c>
      <c r="C34" s="53"/>
      <c r="D34" s="86">
        <v>320000000</v>
      </c>
      <c r="E34" s="110" t="e">
        <f>SUM(E35:E38)</f>
        <v>#REF!</v>
      </c>
      <c r="F34" s="179"/>
      <c r="G34" s="115" t="e">
        <f>SUM(G35:G38)</f>
        <v>#REF!</v>
      </c>
      <c r="H34" s="100" t="e">
        <f t="shared" si="1"/>
        <v>#REF!</v>
      </c>
      <c r="I34" s="135" t="e">
        <f t="shared" si="0"/>
        <v>#REF!</v>
      </c>
      <c r="J34" s="93"/>
    </row>
    <row r="35" spans="1:10" ht="18" x14ac:dyDescent="0.15">
      <c r="A35" s="125" t="s">
        <v>45</v>
      </c>
      <c r="B35" s="124" t="s">
        <v>45</v>
      </c>
      <c r="C35" s="53" t="s">
        <v>68</v>
      </c>
      <c r="D35" s="86" t="s">
        <v>45</v>
      </c>
      <c r="E35" s="110" t="e">
        <f>+#REF!</f>
        <v>#REF!</v>
      </c>
      <c r="F35" s="179"/>
      <c r="G35" s="121" t="e">
        <f>+#REF!</f>
        <v>#REF!</v>
      </c>
      <c r="H35" s="106" t="e">
        <f t="shared" si="1"/>
        <v>#REF!</v>
      </c>
      <c r="I35" s="135" t="e">
        <f t="shared" si="0"/>
        <v>#REF!</v>
      </c>
      <c r="J35" s="93"/>
    </row>
    <row r="36" spans="1:10" ht="18" x14ac:dyDescent="0.15">
      <c r="A36" s="125" t="s">
        <v>45</v>
      </c>
      <c r="B36" s="126" t="s">
        <v>45</v>
      </c>
      <c r="C36" s="53" t="s">
        <v>69</v>
      </c>
      <c r="D36" s="86">
        <v>70000000</v>
      </c>
      <c r="E36" s="110" t="e">
        <f>+#REF!</f>
        <v>#REF!</v>
      </c>
      <c r="F36" s="179"/>
      <c r="G36" s="115" t="e">
        <f>+#REF!</f>
        <v>#REF!</v>
      </c>
      <c r="H36" s="100" t="e">
        <f t="shared" si="1"/>
        <v>#REF!</v>
      </c>
      <c r="I36" s="135" t="e">
        <f t="shared" si="0"/>
        <v>#REF!</v>
      </c>
      <c r="J36" s="93"/>
    </row>
    <row r="37" spans="1:10" ht="24" x14ac:dyDescent="0.15">
      <c r="A37" s="125" t="s">
        <v>45</v>
      </c>
      <c r="B37" s="126" t="s">
        <v>45</v>
      </c>
      <c r="C37" s="53" t="s">
        <v>70</v>
      </c>
      <c r="D37" s="86">
        <v>50000000</v>
      </c>
      <c r="E37" s="110" t="e">
        <f>+#REF!</f>
        <v>#REF!</v>
      </c>
      <c r="F37" s="179"/>
      <c r="G37" s="115" t="e">
        <f>+#REF!</f>
        <v>#REF!</v>
      </c>
      <c r="H37" s="100" t="e">
        <f t="shared" si="1"/>
        <v>#REF!</v>
      </c>
      <c r="I37" s="135" t="e">
        <f t="shared" si="0"/>
        <v>#REF!</v>
      </c>
      <c r="J37" s="130" t="s">
        <v>92</v>
      </c>
    </row>
    <row r="38" spans="1:10" ht="18" x14ac:dyDescent="0.15">
      <c r="A38" s="127" t="s">
        <v>45</v>
      </c>
      <c r="B38" s="128" t="s">
        <v>45</v>
      </c>
      <c r="C38" s="53" t="s">
        <v>71</v>
      </c>
      <c r="D38" s="86">
        <v>200000000</v>
      </c>
      <c r="E38" s="110" t="e">
        <f>+#REF!</f>
        <v>#REF!</v>
      </c>
      <c r="F38" s="179"/>
      <c r="G38" s="115" t="e">
        <f>+#REF!</f>
        <v>#REF!</v>
      </c>
      <c r="H38" s="100" t="e">
        <f t="shared" si="1"/>
        <v>#REF!</v>
      </c>
      <c r="I38" s="135" t="e">
        <f t="shared" si="0"/>
        <v>#REF!</v>
      </c>
      <c r="J38" s="130" t="s">
        <v>93</v>
      </c>
    </row>
    <row r="39" spans="1:10" ht="18" x14ac:dyDescent="0.15">
      <c r="A39" s="78" t="s">
        <v>72</v>
      </c>
      <c r="B39" s="40"/>
      <c r="C39" s="54"/>
      <c r="D39" s="92">
        <v>3000000</v>
      </c>
      <c r="E39" s="118" t="e">
        <f>+#REF!</f>
        <v>#REF!</v>
      </c>
      <c r="F39" s="186"/>
      <c r="G39" s="120" t="e">
        <f>+#REF!</f>
        <v>#REF!</v>
      </c>
      <c r="H39" s="105" t="e">
        <f t="shared" si="1"/>
        <v>#REF!</v>
      </c>
      <c r="I39" s="140" t="e">
        <f t="shared" si="0"/>
        <v>#REF!</v>
      </c>
      <c r="J39" s="95"/>
    </row>
    <row r="40" spans="1:10" ht="18" x14ac:dyDescent="0.15">
      <c r="A40" s="78" t="s">
        <v>73</v>
      </c>
      <c r="B40" s="40"/>
      <c r="C40" s="54"/>
      <c r="D40" s="92">
        <v>30000000</v>
      </c>
      <c r="E40" s="118" t="e">
        <f>+E41</f>
        <v>#REF!</v>
      </c>
      <c r="F40" s="186"/>
      <c r="G40" s="120" t="e">
        <f>+G41</f>
        <v>#REF!</v>
      </c>
      <c r="H40" s="105" t="e">
        <f t="shared" si="1"/>
        <v>#REF!</v>
      </c>
      <c r="I40" s="140" t="e">
        <f t="shared" si="0"/>
        <v>#REF!</v>
      </c>
      <c r="J40" s="95"/>
    </row>
    <row r="41" spans="1:10" ht="18" x14ac:dyDescent="0.15">
      <c r="A41" s="123" t="s">
        <v>45</v>
      </c>
      <c r="B41" s="38" t="s">
        <v>73</v>
      </c>
      <c r="C41" s="53"/>
      <c r="D41" s="86">
        <v>30000000</v>
      </c>
      <c r="E41" s="110" t="e">
        <f>SUM(E42:E43)</f>
        <v>#REF!</v>
      </c>
      <c r="F41" s="179"/>
      <c r="G41" s="115" t="e">
        <f>SUM(G42:G43)</f>
        <v>#REF!</v>
      </c>
      <c r="H41" s="100" t="e">
        <f t="shared" si="1"/>
        <v>#REF!</v>
      </c>
      <c r="I41" s="135" t="e">
        <f t="shared" si="0"/>
        <v>#REF!</v>
      </c>
      <c r="J41" s="93"/>
    </row>
    <row r="42" spans="1:10" ht="18" x14ac:dyDescent="0.15">
      <c r="A42" s="125" t="s">
        <v>45</v>
      </c>
      <c r="B42" s="124" t="s">
        <v>45</v>
      </c>
      <c r="C42" s="53" t="s">
        <v>73</v>
      </c>
      <c r="D42" s="86">
        <v>30000000</v>
      </c>
      <c r="E42" s="110" t="e">
        <f>+#REF!</f>
        <v>#REF!</v>
      </c>
      <c r="F42" s="179"/>
      <c r="G42" s="115" t="e">
        <f>+#REF!</f>
        <v>#REF!</v>
      </c>
      <c r="H42" s="100" t="e">
        <f t="shared" si="1"/>
        <v>#REF!</v>
      </c>
      <c r="I42" s="135" t="e">
        <f t="shared" si="0"/>
        <v>#REF!</v>
      </c>
      <c r="J42" s="93"/>
    </row>
    <row r="43" spans="1:10" ht="18" x14ac:dyDescent="0.15">
      <c r="A43" s="127" t="s">
        <v>45</v>
      </c>
      <c r="B43" s="128" t="s">
        <v>45</v>
      </c>
      <c r="C43" s="53" t="s">
        <v>74</v>
      </c>
      <c r="D43" s="86" t="s">
        <v>45</v>
      </c>
      <c r="E43" s="110">
        <v>0</v>
      </c>
      <c r="F43" s="179"/>
      <c r="G43" s="115"/>
      <c r="H43" s="100">
        <f t="shared" si="1"/>
        <v>0</v>
      </c>
      <c r="I43" s="135" t="e">
        <f t="shared" si="0"/>
        <v>#DIV/0!</v>
      </c>
      <c r="J43" s="75"/>
    </row>
    <row r="44" spans="1:10" ht="26.25" customHeight="1" x14ac:dyDescent="0.15">
      <c r="A44" s="960" t="s">
        <v>75</v>
      </c>
      <c r="B44" s="159"/>
      <c r="C44" s="160"/>
      <c r="D44" s="161">
        <f>+D40+D39+D33+D10</f>
        <v>2827330000</v>
      </c>
      <c r="E44" s="162" t="e">
        <f>+E40+E39+E33+E10</f>
        <v>#REF!</v>
      </c>
      <c r="F44" s="187"/>
      <c r="G44" s="161" t="e">
        <f>+G40+G39+G33+G10</f>
        <v>#REF!</v>
      </c>
      <c r="H44" s="163" t="e">
        <f t="shared" si="1"/>
        <v>#REF!</v>
      </c>
      <c r="I44" s="164" t="e">
        <f>+G44/E44</f>
        <v>#REF!</v>
      </c>
      <c r="J44" s="165"/>
    </row>
    <row r="45" spans="1:10" s="37" customFormat="1" ht="26.25" customHeight="1" thickBot="1" x14ac:dyDescent="0.2">
      <c r="A45" s="961"/>
      <c r="B45" s="166"/>
      <c r="C45" s="168" t="s">
        <v>97</v>
      </c>
      <c r="D45" s="169"/>
      <c r="E45" s="170"/>
      <c r="F45" s="188"/>
      <c r="G45" s="169" t="e">
        <f>G44-G32</f>
        <v>#REF!</v>
      </c>
      <c r="H45" s="171" t="e">
        <f>G45-E44</f>
        <v>#REF!</v>
      </c>
      <c r="I45" s="172" t="e">
        <f>H45/E44</f>
        <v>#REF!</v>
      </c>
      <c r="J45" s="167"/>
    </row>
    <row r="46" spans="1:10" ht="18" x14ac:dyDescent="0.15">
      <c r="A46" s="39"/>
      <c r="B46" s="39"/>
      <c r="C46" s="39"/>
      <c r="D46" s="56"/>
      <c r="E46" s="57"/>
      <c r="F46" s="57"/>
      <c r="G46" s="57"/>
      <c r="H46" s="57"/>
      <c r="I46" s="141"/>
      <c r="J46" s="44"/>
    </row>
    <row r="47" spans="1:10" ht="18" x14ac:dyDescent="0.15">
      <c r="A47" s="39"/>
      <c r="B47" s="39"/>
      <c r="C47" s="39"/>
      <c r="D47" s="48"/>
      <c r="E47" s="49"/>
      <c r="F47" s="49"/>
      <c r="G47" s="49"/>
      <c r="H47" s="49"/>
      <c r="I47" s="142"/>
      <c r="J47" s="44"/>
    </row>
    <row r="48" spans="1:10" ht="18" x14ac:dyDescent="0.15">
      <c r="A48" s="37"/>
      <c r="B48" s="37"/>
      <c r="C48" s="37"/>
      <c r="D48" s="50"/>
      <c r="E48" s="51"/>
      <c r="F48" s="51"/>
      <c r="G48" s="51"/>
      <c r="H48" s="51"/>
      <c r="I48" s="143"/>
      <c r="J48" s="45"/>
    </row>
    <row r="49" spans="1:10" x14ac:dyDescent="0.15">
      <c r="A49" s="37"/>
      <c r="B49" s="37"/>
      <c r="C49" s="37"/>
      <c r="D49" s="37"/>
      <c r="E49" s="37"/>
      <c r="G49" s="37"/>
      <c r="J49" s="45"/>
    </row>
    <row r="50" spans="1:10" x14ac:dyDescent="0.15">
      <c r="J50" s="45"/>
    </row>
  </sheetData>
  <mergeCells count="5">
    <mergeCell ref="A2:C2"/>
    <mergeCell ref="D2:E2"/>
    <mergeCell ref="G2:I2"/>
    <mergeCell ref="J2:J3"/>
    <mergeCell ref="A44:A45"/>
  </mergeCells>
  <phoneticPr fontId="3" type="noConversion"/>
  <printOptions horizontalCentered="1" verticalCentered="1"/>
  <pageMargins left="0" right="0" top="0.55118110236220474" bottom="0.35433070866141736" header="0.31496062992125984" footer="0.31496062992125984"/>
  <pageSetup paperSize="9" scale="70" orientation="portrait" r:id="rId1"/>
  <headerFooter>
    <oddFooter>&amp;C&amp;P&amp;R2015예산검토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N23"/>
  <sheetViews>
    <sheetView showGridLines="0" view="pageBreakPreview" zoomScale="130" zoomScaleSheetLayoutView="130" workbookViewId="0">
      <pane ySplit="7" topLeftCell="A11" activePane="bottomLeft" state="frozen"/>
      <selection pane="bottomLeft" activeCell="A3" sqref="A3:G3"/>
    </sheetView>
  </sheetViews>
  <sheetFormatPr defaultRowHeight="14.25" x14ac:dyDescent="0.15"/>
  <cols>
    <col min="1" max="1" width="12.6640625" style="16" customWidth="1"/>
    <col min="2" max="3" width="13" style="16" customWidth="1"/>
    <col min="4" max="4" width="11.44140625" style="312" customWidth="1"/>
    <col min="5" max="5" width="8.77734375" style="311" customWidth="1"/>
    <col min="6" max="6" width="10.33203125" style="338" customWidth="1"/>
    <col min="7" max="7" width="13" style="16" customWidth="1"/>
    <col min="8" max="8" width="14.21875" style="193" customWidth="1"/>
    <col min="9" max="9" width="16.21875" style="193" customWidth="1"/>
    <col min="10" max="10" width="13.6640625" style="193" customWidth="1"/>
    <col min="11" max="11" width="15" style="309" customWidth="1"/>
    <col min="12" max="12" width="13.33203125" style="309" customWidth="1"/>
    <col min="13" max="13" width="13.33203125" style="193" customWidth="1"/>
    <col min="14" max="14" width="11.77734375" style="338" customWidth="1"/>
    <col min="15" max="15" width="2.109375" style="9" customWidth="1"/>
    <col min="16" max="16384" width="8.88671875" style="9"/>
  </cols>
  <sheetData>
    <row r="1" spans="1:14" ht="24" customHeight="1" x14ac:dyDescent="0.15">
      <c r="A1" s="962" t="s">
        <v>369</v>
      </c>
      <c r="B1" s="962"/>
      <c r="C1" s="962"/>
      <c r="D1" s="962"/>
      <c r="E1" s="962"/>
      <c r="F1" s="962"/>
      <c r="G1" s="962"/>
      <c r="H1" s="962"/>
      <c r="I1" s="962"/>
      <c r="J1" s="962"/>
      <c r="K1" s="962"/>
      <c r="L1" s="962"/>
      <c r="M1" s="962"/>
      <c r="N1" s="962"/>
    </row>
    <row r="2" spans="1:14" ht="14.25" customHeight="1" x14ac:dyDescent="0.15">
      <c r="A2" s="251"/>
      <c r="B2" s="251"/>
      <c r="C2" s="251"/>
      <c r="D2" s="310"/>
      <c r="E2" s="310"/>
      <c r="F2" s="337"/>
      <c r="G2" s="251"/>
      <c r="H2" s="251"/>
      <c r="I2" s="251"/>
      <c r="J2" s="251"/>
      <c r="K2" s="310"/>
      <c r="L2" s="310"/>
      <c r="M2" s="251"/>
      <c r="N2" s="337"/>
    </row>
    <row r="3" spans="1:14" ht="18.75" customHeight="1" x14ac:dyDescent="0.15">
      <c r="A3" s="963" t="s">
        <v>126</v>
      </c>
      <c r="B3" s="963"/>
      <c r="C3" s="963"/>
      <c r="D3" s="963"/>
      <c r="E3" s="963"/>
      <c r="F3" s="963"/>
      <c r="G3" s="963"/>
      <c r="H3" s="10"/>
      <c r="I3" s="10"/>
      <c r="J3" s="10"/>
      <c r="K3" s="312"/>
      <c r="L3" s="312"/>
      <c r="M3" s="10"/>
      <c r="N3" s="339"/>
    </row>
    <row r="4" spans="1:14" ht="12.75" customHeight="1" thickBot="1" x14ac:dyDescent="0.2">
      <c r="A4" s="11"/>
      <c r="B4" s="11"/>
      <c r="C4" s="11"/>
      <c r="E4" s="11"/>
      <c r="G4" s="574" t="s">
        <v>124</v>
      </c>
      <c r="H4" s="10"/>
      <c r="I4" s="10"/>
      <c r="J4" s="10"/>
      <c r="K4" s="312"/>
      <c r="L4" s="12" t="s">
        <v>13</v>
      </c>
      <c r="M4" s="10"/>
      <c r="N4" s="575" t="s">
        <v>125</v>
      </c>
    </row>
    <row r="5" spans="1:14" s="8" customFormat="1" ht="21" customHeight="1" thickBot="1" x14ac:dyDescent="0.2">
      <c r="A5" s="964" t="s">
        <v>10</v>
      </c>
      <c r="B5" s="970" t="s">
        <v>127</v>
      </c>
      <c r="C5" s="971"/>
      <c r="D5" s="968" t="s">
        <v>118</v>
      </c>
      <c r="E5" s="969"/>
      <c r="F5" s="972" t="s">
        <v>128</v>
      </c>
      <c r="G5" s="898" t="s">
        <v>129</v>
      </c>
      <c r="H5" s="966" t="s">
        <v>10</v>
      </c>
      <c r="I5" s="970" t="s">
        <v>127</v>
      </c>
      <c r="J5" s="971"/>
      <c r="K5" s="968" t="s">
        <v>118</v>
      </c>
      <c r="L5" s="969"/>
      <c r="M5" s="972" t="s">
        <v>131</v>
      </c>
      <c r="N5" s="899" t="s">
        <v>129</v>
      </c>
    </row>
    <row r="6" spans="1:14" s="8" customFormat="1" ht="21" customHeight="1" x14ac:dyDescent="0.15">
      <c r="A6" s="965"/>
      <c r="B6" s="341" t="s">
        <v>117</v>
      </c>
      <c r="C6" s="550" t="s">
        <v>134</v>
      </c>
      <c r="D6" s="343" t="s">
        <v>119</v>
      </c>
      <c r="E6" s="342" t="s">
        <v>120</v>
      </c>
      <c r="F6" s="973"/>
      <c r="G6" s="551" t="s">
        <v>122</v>
      </c>
      <c r="H6" s="967"/>
      <c r="I6" s="341" t="s">
        <v>117</v>
      </c>
      <c r="J6" s="550" t="s">
        <v>135</v>
      </c>
      <c r="K6" s="343" t="s">
        <v>119</v>
      </c>
      <c r="L6" s="342" t="s">
        <v>120</v>
      </c>
      <c r="M6" s="973"/>
      <c r="N6" s="900" t="s">
        <v>122</v>
      </c>
    </row>
    <row r="7" spans="1:14" s="15" customFormat="1" ht="30" customHeight="1" x14ac:dyDescent="0.15">
      <c r="A7" s="901" t="s">
        <v>23</v>
      </c>
      <c r="B7" s="13">
        <f>B8+B11+B14+B18+B21</f>
        <v>175910</v>
      </c>
      <c r="C7" s="558">
        <f>C8+C11+C14+C18+C21</f>
        <v>171127</v>
      </c>
      <c r="D7" s="332">
        <f>+C7-B7</f>
        <v>-4783</v>
      </c>
      <c r="E7" s="902">
        <f>+C7/B7</f>
        <v>0.97280995963845152</v>
      </c>
      <c r="F7" s="570">
        <f>+C7/G7-100%</f>
        <v>8.313712086687941E-2</v>
      </c>
      <c r="G7" s="552">
        <f>G8+G11+G14+G18+G21+1</f>
        <v>157992</v>
      </c>
      <c r="H7" s="14" t="s">
        <v>11</v>
      </c>
      <c r="I7" s="13">
        <f>I8+I12+I15+I20+I22+I23</f>
        <v>175910</v>
      </c>
      <c r="J7" s="558">
        <f>J8+J12+J15+J20+J22+J23</f>
        <v>171127</v>
      </c>
      <c r="K7" s="324">
        <f>+J7-I7</f>
        <v>-4783</v>
      </c>
      <c r="L7" s="557">
        <f>+J7/I7</f>
        <v>0.97280995963845152</v>
      </c>
      <c r="M7" s="938">
        <f>+J7/N7-100%</f>
        <v>6.9597229861493082E-2</v>
      </c>
      <c r="N7" s="903">
        <f>N8+N12+N15+N20+N21+N22+N23</f>
        <v>159992</v>
      </c>
    </row>
    <row r="8" spans="1:14" s="15" customFormat="1" ht="20.100000000000001" customHeight="1" x14ac:dyDescent="0.15">
      <c r="A8" s="904" t="s">
        <v>9</v>
      </c>
      <c r="B8" s="345">
        <f>B9+B10</f>
        <v>135270</v>
      </c>
      <c r="C8" s="559">
        <f>C9+C10</f>
        <v>136470</v>
      </c>
      <c r="D8" s="334">
        <f t="shared" ref="D8:D23" si="0">+C8-B8</f>
        <v>1200</v>
      </c>
      <c r="E8" s="331">
        <f t="shared" ref="E8:E23" si="1">+C8/B8</f>
        <v>1.0088711465956974</v>
      </c>
      <c r="F8" s="571">
        <f t="shared" ref="F8:F23" si="2">+C8/G8-100%</f>
        <v>0.13922465607052215</v>
      </c>
      <c r="G8" s="553">
        <f>+G9</f>
        <v>119792</v>
      </c>
      <c r="H8" s="833" t="s">
        <v>1</v>
      </c>
      <c r="I8" s="329">
        <f>I9+I11</f>
        <v>127173</v>
      </c>
      <c r="J8" s="564">
        <f>SUM(J9:J11)</f>
        <v>124651</v>
      </c>
      <c r="K8" s="325">
        <f t="shared" ref="K8:K18" si="3">+J8-I8</f>
        <v>-2522</v>
      </c>
      <c r="L8" s="905">
        <f t="shared" ref="L8:L18" si="4">+J8/I8</f>
        <v>0.98016874651065866</v>
      </c>
      <c r="M8" s="939">
        <f>+J8/N8-100%</f>
        <v>0.31128760782663578</v>
      </c>
      <c r="N8" s="906">
        <v>95060</v>
      </c>
    </row>
    <row r="9" spans="1:14" s="15" customFormat="1" ht="20.100000000000001" customHeight="1" x14ac:dyDescent="0.15">
      <c r="A9" s="907" t="s">
        <v>370</v>
      </c>
      <c r="B9" s="908">
        <v>130070</v>
      </c>
      <c r="C9" s="560">
        <v>131270</v>
      </c>
      <c r="D9" s="330">
        <f>+C9-B9</f>
        <v>1200</v>
      </c>
      <c r="E9" s="567">
        <f t="shared" si="1"/>
        <v>1.0092258014915045</v>
      </c>
      <c r="F9" s="572">
        <f t="shared" si="2"/>
        <v>9.581608120742624E-2</v>
      </c>
      <c r="G9" s="554">
        <v>119792</v>
      </c>
      <c r="H9" s="210" t="s">
        <v>113</v>
      </c>
      <c r="I9" s="326">
        <v>112100</v>
      </c>
      <c r="J9" s="562">
        <v>109578</v>
      </c>
      <c r="K9" s="313">
        <f t="shared" si="3"/>
        <v>-2522</v>
      </c>
      <c r="L9" s="892">
        <f t="shared" si="4"/>
        <v>0.97750223015165028</v>
      </c>
      <c r="M9" s="940">
        <f t="shared" ref="M9:M23" si="5">+J9/N9-100%</f>
        <v>0.30922255277966948</v>
      </c>
      <c r="N9" s="909">
        <f>+'16세출추경'!J7</f>
        <v>83697</v>
      </c>
    </row>
    <row r="10" spans="1:14" s="15" customFormat="1" ht="20.100000000000001" customHeight="1" x14ac:dyDescent="0.15">
      <c r="A10" s="907" t="s">
        <v>371</v>
      </c>
      <c r="B10" s="910">
        <v>5200</v>
      </c>
      <c r="C10" s="560">
        <v>5200</v>
      </c>
      <c r="D10" s="330">
        <f>+C10-B10</f>
        <v>0</v>
      </c>
      <c r="E10" s="567">
        <f t="shared" si="1"/>
        <v>1</v>
      </c>
      <c r="F10" s="572">
        <f t="shared" si="2"/>
        <v>1.6</v>
      </c>
      <c r="G10" s="554">
        <v>2000</v>
      </c>
      <c r="H10" s="210" t="s">
        <v>114</v>
      </c>
      <c r="I10" s="326">
        <v>0</v>
      </c>
      <c r="J10" s="562">
        <v>400</v>
      </c>
      <c r="K10" s="313">
        <f t="shared" si="3"/>
        <v>400</v>
      </c>
      <c r="L10" s="892" t="e">
        <f t="shared" si="4"/>
        <v>#DIV/0!</v>
      </c>
      <c r="M10" s="940" t="e">
        <f t="shared" si="5"/>
        <v>#DIV/0!</v>
      </c>
      <c r="N10" s="909">
        <f>+'16세출추경'!J27</f>
        <v>0</v>
      </c>
    </row>
    <row r="11" spans="1:14" s="15" customFormat="1" ht="20.100000000000001" customHeight="1" x14ac:dyDescent="0.15">
      <c r="A11" s="904" t="s">
        <v>133</v>
      </c>
      <c r="B11" s="345">
        <f>B12</f>
        <v>22620</v>
      </c>
      <c r="C11" s="559">
        <f>C12+C13</f>
        <v>18898</v>
      </c>
      <c r="D11" s="327">
        <f t="shared" ref="D11:D12" si="6">+C11-B11</f>
        <v>-3722</v>
      </c>
      <c r="E11" s="331">
        <f t="shared" ref="E11:E12" si="7">+C11/B11</f>
        <v>0.83545534924845266</v>
      </c>
      <c r="F11" s="571">
        <f t="shared" ref="F11:F13" si="8">+C11/G11-100%</f>
        <v>0.22650571131879538</v>
      </c>
      <c r="G11" s="553">
        <f>G12+G13</f>
        <v>15408</v>
      </c>
      <c r="H11" s="211" t="s">
        <v>115</v>
      </c>
      <c r="I11" s="333">
        <v>15073</v>
      </c>
      <c r="J11" s="565">
        <v>14673</v>
      </c>
      <c r="K11" s="314">
        <f t="shared" si="3"/>
        <v>-400</v>
      </c>
      <c r="L11" s="893">
        <f t="shared" si="4"/>
        <v>0.97346248258475421</v>
      </c>
      <c r="M11" s="941">
        <f t="shared" ref="M11" si="9">+J11/N11-100%</f>
        <v>0.2912963125935053</v>
      </c>
      <c r="N11" s="911">
        <f>+'16세출추경'!J30</f>
        <v>11363</v>
      </c>
    </row>
    <row r="12" spans="1:14" s="15" customFormat="1" ht="20.100000000000001" customHeight="1" x14ac:dyDescent="0.15">
      <c r="A12" s="907" t="s">
        <v>372</v>
      </c>
      <c r="B12" s="908">
        <v>22620</v>
      </c>
      <c r="C12" s="560">
        <v>18898</v>
      </c>
      <c r="D12" s="330">
        <f t="shared" si="6"/>
        <v>-3722</v>
      </c>
      <c r="E12" s="567">
        <f t="shared" si="7"/>
        <v>0.83545534924845266</v>
      </c>
      <c r="F12" s="572">
        <f t="shared" si="8"/>
        <v>0.71457085828343314</v>
      </c>
      <c r="G12" s="554">
        <v>11022</v>
      </c>
      <c r="H12" s="833" t="s">
        <v>12</v>
      </c>
      <c r="I12" s="329">
        <f>I13+I14</f>
        <v>4542</v>
      </c>
      <c r="J12" s="564">
        <f>SUM(J13:J14)</f>
        <v>4542</v>
      </c>
      <c r="K12" s="325">
        <f t="shared" si="3"/>
        <v>0</v>
      </c>
      <c r="L12" s="905">
        <f t="shared" si="4"/>
        <v>1</v>
      </c>
      <c r="M12" s="939">
        <f t="shared" si="5"/>
        <v>-0.38513604981724647</v>
      </c>
      <c r="N12" s="912">
        <f>SUM(N13:N14)</f>
        <v>7387</v>
      </c>
    </row>
    <row r="13" spans="1:14" s="15" customFormat="1" ht="20.100000000000001" customHeight="1" x14ac:dyDescent="0.15">
      <c r="A13" s="907" t="s">
        <v>373</v>
      </c>
      <c r="B13" s="908"/>
      <c r="C13" s="560"/>
      <c r="D13" s="330"/>
      <c r="E13" s="567"/>
      <c r="F13" s="572">
        <f t="shared" si="8"/>
        <v>-1</v>
      </c>
      <c r="G13" s="554">
        <v>4386</v>
      </c>
      <c r="H13" s="210" t="s">
        <v>379</v>
      </c>
      <c r="I13" s="326">
        <v>2542</v>
      </c>
      <c r="J13" s="562">
        <v>2542</v>
      </c>
      <c r="K13" s="313">
        <f t="shared" si="3"/>
        <v>0</v>
      </c>
      <c r="L13" s="892">
        <f t="shared" si="4"/>
        <v>1</v>
      </c>
      <c r="M13" s="940">
        <f t="shared" si="5"/>
        <v>-0.49382716049382713</v>
      </c>
      <c r="N13" s="909">
        <f>+'16세출추경'!J58</f>
        <v>5022</v>
      </c>
    </row>
    <row r="14" spans="1:14" s="15" customFormat="1" ht="20.100000000000001" customHeight="1" x14ac:dyDescent="0.15">
      <c r="A14" s="913" t="s">
        <v>19</v>
      </c>
      <c r="B14" s="340">
        <f>+B15+B16+B17</f>
        <v>3400</v>
      </c>
      <c r="C14" s="561">
        <f>+C15+C16+C17</f>
        <v>2400</v>
      </c>
      <c r="D14" s="327">
        <f t="shared" si="0"/>
        <v>-1000</v>
      </c>
      <c r="E14" s="331">
        <f t="shared" si="1"/>
        <v>0.70588235294117652</v>
      </c>
      <c r="F14" s="571">
        <f t="shared" si="2"/>
        <v>-0.11861917003305178</v>
      </c>
      <c r="G14" s="555">
        <f>+G15+G16+G17</f>
        <v>2723</v>
      </c>
      <c r="H14" s="210" t="s">
        <v>380</v>
      </c>
      <c r="I14" s="326">
        <v>2000</v>
      </c>
      <c r="J14" s="565">
        <v>2000</v>
      </c>
      <c r="K14" s="835">
        <f t="shared" si="3"/>
        <v>0</v>
      </c>
      <c r="L14" s="894">
        <f t="shared" si="4"/>
        <v>1</v>
      </c>
      <c r="M14" s="941">
        <f t="shared" si="5"/>
        <v>-0.15433403805496826</v>
      </c>
      <c r="N14" s="914">
        <v>2365</v>
      </c>
    </row>
    <row r="15" spans="1:14" s="15" customFormat="1" ht="20.100000000000001" customHeight="1" x14ac:dyDescent="0.15">
      <c r="A15" s="915" t="s">
        <v>374</v>
      </c>
      <c r="B15" s="916">
        <v>1000</v>
      </c>
      <c r="C15" s="562">
        <v>0</v>
      </c>
      <c r="D15" s="330">
        <f t="shared" si="0"/>
        <v>-1000</v>
      </c>
      <c r="E15" s="567">
        <f t="shared" si="1"/>
        <v>0</v>
      </c>
      <c r="F15" s="573" t="e">
        <f t="shared" si="2"/>
        <v>#DIV/0!</v>
      </c>
      <c r="G15" s="556">
        <v>0</v>
      </c>
      <c r="H15" s="833" t="s">
        <v>21</v>
      </c>
      <c r="I15" s="834">
        <f>I16+I17+I18</f>
        <v>35560</v>
      </c>
      <c r="J15" s="566">
        <f>SUM(J16:J18)</f>
        <v>35840</v>
      </c>
      <c r="K15" s="315">
        <f t="shared" si="3"/>
        <v>280</v>
      </c>
      <c r="L15" s="895">
        <f t="shared" si="4"/>
        <v>1.0078740157480315</v>
      </c>
      <c r="M15" s="942">
        <f t="shared" si="5"/>
        <v>2.8348444852519306E-2</v>
      </c>
      <c r="N15" s="917">
        <f>SUM(N16:N18)</f>
        <v>34852</v>
      </c>
    </row>
    <row r="16" spans="1:14" s="15" customFormat="1" ht="20.100000000000001" customHeight="1" x14ac:dyDescent="0.15">
      <c r="A16" s="918" t="s">
        <v>375</v>
      </c>
      <c r="B16" s="916">
        <v>2400</v>
      </c>
      <c r="C16" s="562">
        <v>2400</v>
      </c>
      <c r="D16" s="330">
        <f t="shared" si="0"/>
        <v>0</v>
      </c>
      <c r="E16" s="567">
        <f t="shared" si="1"/>
        <v>1</v>
      </c>
      <c r="F16" s="573">
        <f t="shared" si="2"/>
        <v>-0.11861917003305178</v>
      </c>
      <c r="G16" s="556">
        <v>2723</v>
      </c>
      <c r="H16" s="210" t="s">
        <v>381</v>
      </c>
      <c r="I16" s="326">
        <v>7254</v>
      </c>
      <c r="J16" s="562">
        <v>7254</v>
      </c>
      <c r="K16" s="313">
        <f t="shared" si="3"/>
        <v>0</v>
      </c>
      <c r="L16" s="892">
        <f t="shared" si="4"/>
        <v>1</v>
      </c>
      <c r="M16" s="940">
        <f t="shared" si="5"/>
        <v>-8.8809946714032417E-3</v>
      </c>
      <c r="N16" s="909">
        <v>7319</v>
      </c>
    </row>
    <row r="17" spans="1:14" s="15" customFormat="1" ht="20.100000000000001" customHeight="1" x14ac:dyDescent="0.15">
      <c r="A17" s="918"/>
      <c r="B17" s="919"/>
      <c r="C17" s="563"/>
      <c r="D17" s="330"/>
      <c r="E17" s="567"/>
      <c r="F17" s="573"/>
      <c r="G17" s="556"/>
      <c r="H17" s="210" t="s">
        <v>382</v>
      </c>
      <c r="I17" s="326">
        <v>19931</v>
      </c>
      <c r="J17" s="562">
        <v>20211</v>
      </c>
      <c r="K17" s="313">
        <f t="shared" si="3"/>
        <v>280</v>
      </c>
      <c r="L17" s="892">
        <f t="shared" si="4"/>
        <v>1.014048467211881</v>
      </c>
      <c r="M17" s="940">
        <f t="shared" si="5"/>
        <v>8.8075370121130536E-2</v>
      </c>
      <c r="N17" s="909">
        <v>18575</v>
      </c>
    </row>
    <row r="18" spans="1:14" s="15" customFormat="1" ht="20.100000000000001" customHeight="1" x14ac:dyDescent="0.15">
      <c r="A18" s="920" t="s">
        <v>108</v>
      </c>
      <c r="B18" s="345">
        <f>B19+B20-1</f>
        <v>14592</v>
      </c>
      <c r="C18" s="559">
        <f>C19+C20</f>
        <v>13331</v>
      </c>
      <c r="D18" s="327">
        <f t="shared" si="0"/>
        <v>-1261</v>
      </c>
      <c r="E18" s="331">
        <f t="shared" si="1"/>
        <v>0.91358278508771928</v>
      </c>
      <c r="F18" s="571">
        <f t="shared" si="2"/>
        <v>-0.30535146683341152</v>
      </c>
      <c r="G18" s="553">
        <f>G19+G20</f>
        <v>19191</v>
      </c>
      <c r="H18" s="210" t="s">
        <v>383</v>
      </c>
      <c r="I18" s="838">
        <v>8375</v>
      </c>
      <c r="J18" s="562">
        <v>8375</v>
      </c>
      <c r="K18" s="841">
        <f t="shared" si="3"/>
        <v>0</v>
      </c>
      <c r="L18" s="896">
        <f t="shared" si="4"/>
        <v>1</v>
      </c>
      <c r="M18" s="940">
        <f t="shared" si="5"/>
        <v>-6.5081491404331282E-2</v>
      </c>
      <c r="N18" s="921">
        <v>8958</v>
      </c>
    </row>
    <row r="19" spans="1:14" s="15" customFormat="1" ht="20.100000000000001" customHeight="1" x14ac:dyDescent="0.15">
      <c r="A19" s="907" t="s">
        <v>109</v>
      </c>
      <c r="B19" s="908">
        <v>5826</v>
      </c>
      <c r="C19" s="560">
        <v>7057</v>
      </c>
      <c r="D19" s="328">
        <f t="shared" si="0"/>
        <v>1231</v>
      </c>
      <c r="E19" s="567">
        <f t="shared" si="1"/>
        <v>1.211294198420872</v>
      </c>
      <c r="F19" s="572">
        <f t="shared" si="2"/>
        <v>-0.37681031437654544</v>
      </c>
      <c r="G19" s="554">
        <v>11324</v>
      </c>
      <c r="H19" s="836"/>
      <c r="I19" s="837"/>
      <c r="J19" s="839"/>
      <c r="K19" s="840"/>
      <c r="L19" s="897"/>
      <c r="M19" s="943"/>
      <c r="N19" s="922"/>
    </row>
    <row r="20" spans="1:14" s="15" customFormat="1" ht="20.100000000000001" customHeight="1" x14ac:dyDescent="0.15">
      <c r="A20" s="907" t="s">
        <v>376</v>
      </c>
      <c r="B20" s="908">
        <v>8767</v>
      </c>
      <c r="C20" s="560">
        <v>6274</v>
      </c>
      <c r="D20" s="330">
        <f t="shared" si="0"/>
        <v>-2493</v>
      </c>
      <c r="E20" s="567">
        <f t="shared" si="1"/>
        <v>0.71563818866202811</v>
      </c>
      <c r="F20" s="572">
        <f t="shared" si="2"/>
        <v>-0.20249141985509089</v>
      </c>
      <c r="G20" s="554">
        <v>7867</v>
      </c>
      <c r="H20" s="833" t="s">
        <v>384</v>
      </c>
      <c r="I20" s="329">
        <v>55</v>
      </c>
      <c r="J20" s="564">
        <v>837</v>
      </c>
      <c r="K20" s="325">
        <f t="shared" ref="K20:K23" si="10">+J20-I20</f>
        <v>782</v>
      </c>
      <c r="L20" s="905">
        <f t="shared" ref="L20:L23" si="11">+J20/I20</f>
        <v>15.218181818181819</v>
      </c>
      <c r="M20" s="939">
        <f t="shared" si="5"/>
        <v>-0.91059602649006621</v>
      </c>
      <c r="N20" s="912">
        <v>9362</v>
      </c>
    </row>
    <row r="21" spans="1:14" s="15" customFormat="1" ht="20.100000000000001" customHeight="1" x14ac:dyDescent="0.15">
      <c r="A21" s="904" t="s">
        <v>110</v>
      </c>
      <c r="B21" s="345">
        <f>B22+B23</f>
        <v>28</v>
      </c>
      <c r="C21" s="559">
        <f>C22+C23</f>
        <v>28</v>
      </c>
      <c r="D21" s="327">
        <f t="shared" si="0"/>
        <v>0</v>
      </c>
      <c r="E21" s="331">
        <f t="shared" si="1"/>
        <v>1</v>
      </c>
      <c r="F21" s="571">
        <f t="shared" si="2"/>
        <v>-0.96807297605473208</v>
      </c>
      <c r="G21" s="553">
        <f>G22+G23</f>
        <v>877</v>
      </c>
      <c r="H21" s="890" t="s">
        <v>385</v>
      </c>
      <c r="I21" s="891">
        <v>0</v>
      </c>
      <c r="J21" s="566">
        <v>0</v>
      </c>
      <c r="K21" s="315">
        <f t="shared" si="10"/>
        <v>0</v>
      </c>
      <c r="L21" s="895" t="e">
        <f t="shared" si="11"/>
        <v>#DIV/0!</v>
      </c>
      <c r="M21" s="942" t="e">
        <f t="shared" si="5"/>
        <v>#DIV/0!</v>
      </c>
      <c r="N21" s="917">
        <v>0</v>
      </c>
    </row>
    <row r="22" spans="1:14" s="15" customFormat="1" ht="20.100000000000001" customHeight="1" x14ac:dyDescent="0.15">
      <c r="A22" s="923" t="s">
        <v>377</v>
      </c>
      <c r="B22" s="924"/>
      <c r="C22" s="829"/>
      <c r="D22" s="328"/>
      <c r="E22" s="830"/>
      <c r="F22" s="831">
        <f t="shared" si="2"/>
        <v>-1</v>
      </c>
      <c r="G22" s="832">
        <v>849</v>
      </c>
      <c r="H22" s="890" t="s">
        <v>386</v>
      </c>
      <c r="I22" s="891">
        <v>500</v>
      </c>
      <c r="J22" s="566">
        <v>500</v>
      </c>
      <c r="K22" s="315">
        <f t="shared" si="10"/>
        <v>0</v>
      </c>
      <c r="L22" s="895">
        <f t="shared" si="11"/>
        <v>1</v>
      </c>
      <c r="M22" s="942" t="e">
        <f t="shared" si="5"/>
        <v>#DIV/0!</v>
      </c>
      <c r="N22" s="917">
        <v>0</v>
      </c>
    </row>
    <row r="23" spans="1:14" s="15" customFormat="1" ht="26.25" customHeight="1" thickBot="1" x14ac:dyDescent="0.2">
      <c r="A23" s="925" t="s">
        <v>378</v>
      </c>
      <c r="B23" s="926">
        <v>28</v>
      </c>
      <c r="C23" s="927">
        <v>28</v>
      </c>
      <c r="D23" s="928">
        <f t="shared" si="0"/>
        <v>0</v>
      </c>
      <c r="E23" s="929">
        <f t="shared" si="1"/>
        <v>1</v>
      </c>
      <c r="F23" s="930">
        <f t="shared" si="2"/>
        <v>0</v>
      </c>
      <c r="G23" s="937">
        <v>28</v>
      </c>
      <c r="H23" s="931" t="s">
        <v>387</v>
      </c>
      <c r="I23" s="932">
        <v>8080</v>
      </c>
      <c r="J23" s="933">
        <v>4757</v>
      </c>
      <c r="K23" s="934">
        <f t="shared" si="10"/>
        <v>-3323</v>
      </c>
      <c r="L23" s="935">
        <f t="shared" si="11"/>
        <v>0.58873762376237626</v>
      </c>
      <c r="M23" s="944">
        <f t="shared" si="5"/>
        <v>-0.64316255344685325</v>
      </c>
      <c r="N23" s="936">
        <v>13331</v>
      </c>
    </row>
  </sheetData>
  <mergeCells count="10">
    <mergeCell ref="A1:N1"/>
    <mergeCell ref="A3:G3"/>
    <mergeCell ref="A5:A6"/>
    <mergeCell ref="H5:H6"/>
    <mergeCell ref="D5:E5"/>
    <mergeCell ref="B5:C5"/>
    <mergeCell ref="F5:F6"/>
    <mergeCell ref="I5:J5"/>
    <mergeCell ref="K5:L5"/>
    <mergeCell ref="M5:M6"/>
  </mergeCells>
  <phoneticPr fontId="3" type="noConversion"/>
  <printOptions horizontalCentered="1"/>
  <pageMargins left="0" right="0" top="0.98425196850393704" bottom="0.78740157480314965" header="0.19685039370078741" footer="0.59055118110236227"/>
  <pageSetup paperSize="9" scale="70" firstPageNumber="11" orientation="landscape" useFirstPageNumber="1" r:id="rId1"/>
  <headerFooter alignWithMargins="0">
    <oddFooter>&amp;C&amp;P&amp;R울산신나는아동쉼터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11"/>
  <sheetViews>
    <sheetView showGridLines="0" view="pageBreakPreview" zoomScale="115" zoomScaleSheetLayoutView="115" workbookViewId="0">
      <pane xSplit="4" ySplit="5" topLeftCell="U6" activePane="bottomRight" state="frozen"/>
      <selection pane="topRight" activeCell="E1" sqref="E1"/>
      <selection pane="bottomLeft" activeCell="A6" sqref="A6"/>
      <selection pane="bottomRight" activeCell="AH9" sqref="AH9"/>
    </sheetView>
  </sheetViews>
  <sheetFormatPr defaultRowHeight="14.25" outlineLevelCol="1" x14ac:dyDescent="0.2"/>
  <cols>
    <col min="1" max="1" width="11.21875" style="336" customWidth="1"/>
    <col min="2" max="2" width="12.21875" style="336" customWidth="1"/>
    <col min="3" max="3" width="11.6640625" style="336" customWidth="1"/>
    <col min="4" max="4" width="15" style="3" customWidth="1"/>
    <col min="5" max="5" width="12.21875" style="1" customWidth="1"/>
    <col min="6" max="6" width="14.109375" style="1" customWidth="1"/>
    <col min="7" max="7" width="11.109375" style="18" customWidth="1"/>
    <col min="8" max="8" width="10" style="336" customWidth="1"/>
    <col min="9" max="9" width="9" style="336" customWidth="1"/>
    <col min="10" max="10" width="15.109375" style="317" hidden="1" customWidth="1" outlineLevel="1"/>
    <col min="11" max="11" width="13" style="465" hidden="1" customWidth="1" outlineLevel="1"/>
    <col min="12" max="12" width="9.109375" style="17" hidden="1" customWidth="1" outlineLevel="1"/>
    <col min="13" max="13" width="3.109375" style="5" hidden="1" customWidth="1" outlineLevel="1"/>
    <col min="14" max="14" width="5.109375" style="5" hidden="1" customWidth="1" outlineLevel="1"/>
    <col min="15" max="15" width="2.88671875" style="5" hidden="1" customWidth="1" outlineLevel="1"/>
    <col min="16" max="16" width="2.109375" style="5" hidden="1" customWidth="1" outlineLevel="1"/>
    <col min="17" max="17" width="4.33203125" style="5" hidden="1" customWidth="1" outlineLevel="1"/>
    <col min="18" max="18" width="4.109375" style="22" hidden="1" customWidth="1" outlineLevel="1"/>
    <col min="19" max="19" width="4.77734375" style="4" hidden="1" customWidth="1" outlineLevel="1"/>
    <col min="20" max="20" width="13" style="5" hidden="1" customWidth="1" outlineLevel="1"/>
    <col min="21" max="21" width="13" style="21" customWidth="1" collapsed="1"/>
    <col min="22" max="22" width="9.109375" style="17" customWidth="1"/>
    <col min="23" max="23" width="3.109375" style="5" customWidth="1"/>
    <col min="24" max="24" width="5.109375" style="5" customWidth="1"/>
    <col min="25" max="25" width="2.88671875" style="5" customWidth="1"/>
    <col min="26" max="26" width="2.109375" style="5" customWidth="1"/>
    <col min="27" max="27" width="2.77734375" style="5" customWidth="1"/>
    <col min="28" max="28" width="4.109375" style="22" customWidth="1"/>
    <col min="29" max="29" width="4.77734375" style="4" customWidth="1"/>
    <col min="30" max="30" width="13" style="5" customWidth="1"/>
    <col min="31" max="16384" width="8.88671875" style="7"/>
  </cols>
  <sheetData>
    <row r="1" spans="1:30" s="2" customFormat="1" ht="20.25" x14ac:dyDescent="0.2">
      <c r="A1" s="862" t="s">
        <v>335</v>
      </c>
      <c r="B1" s="863"/>
      <c r="C1" s="863"/>
      <c r="D1" s="863"/>
      <c r="E1" s="864"/>
      <c r="F1" s="865"/>
      <c r="G1" s="866"/>
      <c r="H1" s="867"/>
      <c r="I1" s="867"/>
      <c r="J1" s="868"/>
      <c r="K1" s="869"/>
      <c r="L1" s="870"/>
      <c r="M1" s="871"/>
      <c r="N1" s="871"/>
      <c r="O1" s="871"/>
      <c r="P1" s="871"/>
      <c r="Q1" s="871"/>
      <c r="R1" s="872"/>
      <c r="S1" s="873"/>
      <c r="T1" s="874"/>
      <c r="U1" s="875"/>
      <c r="V1" s="870"/>
      <c r="W1" s="871"/>
      <c r="X1" s="871"/>
      <c r="Y1" s="871"/>
      <c r="Z1" s="871"/>
      <c r="AA1" s="871"/>
      <c r="AB1" s="872"/>
      <c r="AC1" s="873"/>
      <c r="AD1" s="876"/>
    </row>
    <row r="2" spans="1:30" s="6" customFormat="1" ht="18.75" customHeight="1" thickBot="1" x14ac:dyDescent="0.25">
      <c r="A2" s="877"/>
      <c r="B2" s="335"/>
      <c r="C2" s="336"/>
      <c r="D2" s="3"/>
      <c r="E2" s="1"/>
      <c r="F2" s="20"/>
      <c r="G2" s="268" t="s">
        <v>334</v>
      </c>
      <c r="H2" s="191"/>
      <c r="I2" s="569"/>
      <c r="J2" s="1018" t="s">
        <v>333</v>
      </c>
      <c r="K2" s="1018"/>
      <c r="L2" s="1018"/>
      <c r="M2" s="1018"/>
      <c r="N2" s="1018"/>
      <c r="O2" s="1018"/>
      <c r="P2" s="1018"/>
      <c r="Q2" s="1018"/>
      <c r="R2" s="1018"/>
      <c r="S2" s="1018"/>
      <c r="T2" s="1018"/>
      <c r="U2" s="273"/>
      <c r="V2" s="288"/>
      <c r="W2" s="282"/>
      <c r="X2" s="282"/>
      <c r="Y2" s="282"/>
      <c r="Z2" s="282"/>
      <c r="AA2" s="266"/>
      <c r="AB2" s="267"/>
      <c r="AC2" s="266"/>
      <c r="AD2" s="878" t="s">
        <v>332</v>
      </c>
    </row>
    <row r="3" spans="1:30" s="19" customFormat="1" ht="21.75" customHeight="1" thickBot="1" x14ac:dyDescent="0.25">
      <c r="A3" s="997" t="s">
        <v>331</v>
      </c>
      <c r="B3" s="999" t="s">
        <v>330</v>
      </c>
      <c r="C3" s="999" t="s">
        <v>323</v>
      </c>
      <c r="D3" s="1001" t="s">
        <v>329</v>
      </c>
      <c r="E3" s="1005" t="s">
        <v>324</v>
      </c>
      <c r="F3" s="1006"/>
      <c r="G3" s="1003" t="s">
        <v>118</v>
      </c>
      <c r="H3" s="1004"/>
      <c r="I3" s="995" t="s">
        <v>328</v>
      </c>
      <c r="J3" s="466" t="s">
        <v>325</v>
      </c>
      <c r="K3" s="1014" t="s">
        <v>394</v>
      </c>
      <c r="L3" s="1014"/>
      <c r="M3" s="1014"/>
      <c r="N3" s="1014"/>
      <c r="O3" s="1014"/>
      <c r="P3" s="1014"/>
      <c r="Q3" s="1014"/>
      <c r="R3" s="1014"/>
      <c r="S3" s="1014"/>
      <c r="T3" s="1015"/>
      <c r="U3" s="1009" t="s">
        <v>392</v>
      </c>
      <c r="V3" s="1009"/>
      <c r="W3" s="1009"/>
      <c r="X3" s="1009"/>
      <c r="Y3" s="1009"/>
      <c r="Z3" s="1009"/>
      <c r="AA3" s="1009"/>
      <c r="AB3" s="1009"/>
      <c r="AC3" s="1009"/>
      <c r="AD3" s="1010"/>
    </row>
    <row r="4" spans="1:30" s="19" customFormat="1" ht="20.25" customHeight="1" x14ac:dyDescent="0.2">
      <c r="A4" s="998"/>
      <c r="B4" s="1000"/>
      <c r="C4" s="1000"/>
      <c r="D4" s="1002"/>
      <c r="E4" s="341" t="s">
        <v>117</v>
      </c>
      <c r="F4" s="550" t="s">
        <v>327</v>
      </c>
      <c r="G4" s="343" t="s">
        <v>119</v>
      </c>
      <c r="H4" s="342" t="s">
        <v>120</v>
      </c>
      <c r="I4" s="996"/>
      <c r="J4" s="451" t="s">
        <v>322</v>
      </c>
      <c r="K4" s="1016"/>
      <c r="L4" s="1016"/>
      <c r="M4" s="1016"/>
      <c r="N4" s="1016"/>
      <c r="O4" s="1016"/>
      <c r="P4" s="1016"/>
      <c r="Q4" s="1016"/>
      <c r="R4" s="1016"/>
      <c r="S4" s="1016"/>
      <c r="T4" s="1017"/>
      <c r="U4" s="1011"/>
      <c r="V4" s="1011"/>
      <c r="W4" s="1011"/>
      <c r="X4" s="1011"/>
      <c r="Y4" s="1011"/>
      <c r="Z4" s="1011"/>
      <c r="AA4" s="1011"/>
      <c r="AB4" s="1011"/>
      <c r="AC4" s="1011"/>
      <c r="AD4" s="1012"/>
    </row>
    <row r="5" spans="1:30" s="198" customFormat="1" ht="28.5" customHeight="1" x14ac:dyDescent="0.2">
      <c r="A5" s="879" t="s">
        <v>326</v>
      </c>
      <c r="B5" s="822"/>
      <c r="C5" s="821"/>
      <c r="D5" s="819"/>
      <c r="E5" s="544">
        <f>+T5/1000</f>
        <v>175910.08499999999</v>
      </c>
      <c r="F5" s="526">
        <f>+AD5/1000</f>
        <v>171126.91099999999</v>
      </c>
      <c r="G5" s="803">
        <f>+F5-E5</f>
        <v>-4783.1739999999991</v>
      </c>
      <c r="H5" s="802">
        <f>+F5/E5</f>
        <v>0.97280898363502011</v>
      </c>
      <c r="I5" s="467">
        <f>+F5/J5-100%</f>
        <v>6.9596673583679047E-2</v>
      </c>
      <c r="J5" s="458">
        <f>J6+J16+J21+J31+J35+1</f>
        <v>159992</v>
      </c>
      <c r="K5" s="460"/>
      <c r="L5" s="458"/>
      <c r="M5" s="458"/>
      <c r="N5" s="458"/>
      <c r="O5" s="458"/>
      <c r="P5" s="458"/>
      <c r="Q5" s="458"/>
      <c r="R5" s="458"/>
      <c r="S5" s="458"/>
      <c r="T5" s="468">
        <f>T6+T16+T21+T31+T35</f>
        <v>175910085</v>
      </c>
      <c r="U5" s="446"/>
      <c r="V5" s="794"/>
      <c r="W5" s="806"/>
      <c r="X5" s="806"/>
      <c r="Y5" s="806"/>
      <c r="Z5" s="806"/>
      <c r="AA5" s="806"/>
      <c r="AB5" s="735"/>
      <c r="AC5" s="811"/>
      <c r="AD5" s="860">
        <f>AD6+AD16+AD21+AD31+AD35</f>
        <v>171126911</v>
      </c>
    </row>
    <row r="6" spans="1:30" s="198" customFormat="1" ht="18" customHeight="1" x14ac:dyDescent="0.2">
      <c r="A6" s="880" t="s">
        <v>9</v>
      </c>
      <c r="B6" s="825"/>
      <c r="C6" s="825"/>
      <c r="D6" s="231"/>
      <c r="E6" s="218">
        <f>+T6/1000</f>
        <v>135270</v>
      </c>
      <c r="F6" s="535">
        <f>+AD6/1000</f>
        <v>136470</v>
      </c>
      <c r="G6" s="824">
        <f>+F6-E6</f>
        <v>1200</v>
      </c>
      <c r="H6" s="823">
        <f>+F6/E6</f>
        <v>1.0088711465956974</v>
      </c>
      <c r="I6" s="469">
        <f>+F6/J6-100%</f>
        <v>0.12051694692590642</v>
      </c>
      <c r="J6" s="459">
        <f>+J7</f>
        <v>121792</v>
      </c>
      <c r="K6" s="461"/>
      <c r="L6" s="459"/>
      <c r="M6" s="459"/>
      <c r="N6" s="459"/>
      <c r="O6" s="459"/>
      <c r="P6" s="459"/>
      <c r="Q6" s="459"/>
      <c r="R6" s="459"/>
      <c r="S6" s="459"/>
      <c r="T6" s="470">
        <f>T7</f>
        <v>135270000</v>
      </c>
      <c r="U6" s="447"/>
      <c r="V6" s="799"/>
      <c r="W6" s="808"/>
      <c r="X6" s="808"/>
      <c r="Y6" s="808"/>
      <c r="Z6" s="808"/>
      <c r="AA6" s="808"/>
      <c r="AB6" s="817"/>
      <c r="AC6" s="816"/>
      <c r="AD6" s="881">
        <f>AD8+AD13</f>
        <v>136470000</v>
      </c>
    </row>
    <row r="7" spans="1:30" s="198" customFormat="1" ht="18" customHeight="1" x14ac:dyDescent="0.2">
      <c r="A7" s="882"/>
      <c r="B7" s="822" t="s">
        <v>321</v>
      </c>
      <c r="C7" s="821"/>
      <c r="D7" s="804"/>
      <c r="E7" s="544">
        <f>+T7/1000</f>
        <v>135270</v>
      </c>
      <c r="F7" s="526">
        <f>+AD7/1000</f>
        <v>136470</v>
      </c>
      <c r="G7" s="803">
        <f>+F7-E7</f>
        <v>1200</v>
      </c>
      <c r="H7" s="802">
        <f>+F7/E7</f>
        <v>1.0088711465956974</v>
      </c>
      <c r="I7" s="467">
        <f>+F7/J7-100%</f>
        <v>0.12051694692590642</v>
      </c>
      <c r="J7" s="458">
        <f>J8+J13</f>
        <v>121792</v>
      </c>
      <c r="K7" s="460"/>
      <c r="L7" s="458"/>
      <c r="M7" s="458"/>
      <c r="N7" s="458"/>
      <c r="O7" s="458"/>
      <c r="P7" s="458"/>
      <c r="Q7" s="458"/>
      <c r="R7" s="458"/>
      <c r="S7" s="458"/>
      <c r="T7" s="468">
        <f>T8+T13</f>
        <v>135270000</v>
      </c>
      <c r="U7" s="446"/>
      <c r="V7" s="794"/>
      <c r="W7" s="806"/>
      <c r="X7" s="806"/>
      <c r="Y7" s="806"/>
      <c r="Z7" s="806"/>
      <c r="AA7" s="806"/>
      <c r="AB7" s="735"/>
      <c r="AC7" s="811"/>
      <c r="AD7" s="860">
        <f>AD8+AD13</f>
        <v>136470000</v>
      </c>
    </row>
    <row r="8" spans="1:30" s="198" customFormat="1" ht="18" customHeight="1" x14ac:dyDescent="0.2">
      <c r="A8" s="883"/>
      <c r="B8" s="204"/>
      <c r="C8" s="796" t="s">
        <v>320</v>
      </c>
      <c r="D8" s="232"/>
      <c r="E8" s="222">
        <f>+T8/1000</f>
        <v>130070</v>
      </c>
      <c r="F8" s="526">
        <f>+AD8/1000</f>
        <v>131270</v>
      </c>
      <c r="G8" s="795">
        <f>+F8-E8</f>
        <v>1200</v>
      </c>
      <c r="H8" s="253">
        <f>+F8/E8</f>
        <v>1.0092258014915045</v>
      </c>
      <c r="I8" s="471">
        <f>+F8/J8-100%</f>
        <v>9.581608120742624E-2</v>
      </c>
      <c r="J8" s="452">
        <v>119792</v>
      </c>
      <c r="K8" s="462"/>
      <c r="L8" s="452"/>
      <c r="M8" s="452"/>
      <c r="N8" s="452"/>
      <c r="O8" s="452"/>
      <c r="P8" s="452"/>
      <c r="Q8" s="452"/>
      <c r="R8" s="452" t="s">
        <v>8</v>
      </c>
      <c r="S8" s="452" t="s">
        <v>6</v>
      </c>
      <c r="T8" s="472">
        <f>T9+T10+T11+T12</f>
        <v>130070000</v>
      </c>
      <c r="U8" s="446"/>
      <c r="V8" s="794"/>
      <c r="W8" s="812"/>
      <c r="X8" s="806"/>
      <c r="Y8" s="806"/>
      <c r="Z8" s="806"/>
      <c r="AA8" s="806"/>
      <c r="AB8" s="735" t="s">
        <v>307</v>
      </c>
      <c r="AC8" s="813" t="s">
        <v>6</v>
      </c>
      <c r="AD8" s="860">
        <f>AD9+AD10+AD11+AD12</f>
        <v>131270000</v>
      </c>
    </row>
    <row r="9" spans="1:30" s="208" customFormat="1" ht="18" customHeight="1" x14ac:dyDescent="0.15">
      <c r="A9" s="883"/>
      <c r="B9" s="204"/>
      <c r="C9" s="204"/>
      <c r="D9" s="992"/>
      <c r="E9" s="977"/>
      <c r="F9" s="980"/>
      <c r="G9" s="983"/>
      <c r="H9" s="986"/>
      <c r="I9" s="989"/>
      <c r="J9" s="452"/>
      <c r="K9" s="826" t="s">
        <v>338</v>
      </c>
      <c r="L9" s="452"/>
      <c r="M9" s="452"/>
      <c r="N9" s="452"/>
      <c r="O9" s="452"/>
      <c r="P9" s="452"/>
      <c r="Q9" s="452"/>
      <c r="R9" s="452"/>
      <c r="S9" s="452" t="s">
        <v>6</v>
      </c>
      <c r="T9" s="472">
        <v>84480000</v>
      </c>
      <c r="U9" s="446" t="s">
        <v>338</v>
      </c>
      <c r="V9" s="794"/>
      <c r="W9" s="806"/>
      <c r="X9" s="806"/>
      <c r="Y9" s="806"/>
      <c r="Z9" s="806"/>
      <c r="AA9" s="806"/>
      <c r="AB9" s="448"/>
      <c r="AC9" s="814" t="s">
        <v>6</v>
      </c>
      <c r="AD9" s="860">
        <v>84480000</v>
      </c>
    </row>
    <row r="10" spans="1:30" s="208" customFormat="1" ht="18" customHeight="1" x14ac:dyDescent="0.15">
      <c r="A10" s="883"/>
      <c r="B10" s="204"/>
      <c r="C10" s="204"/>
      <c r="D10" s="993"/>
      <c r="E10" s="978"/>
      <c r="F10" s="981"/>
      <c r="G10" s="984"/>
      <c r="H10" s="987"/>
      <c r="I10" s="990"/>
      <c r="J10" s="452"/>
      <c r="K10" s="826" t="s">
        <v>339</v>
      </c>
      <c r="L10" s="452"/>
      <c r="M10" s="452"/>
      <c r="N10" s="452"/>
      <c r="O10" s="452"/>
      <c r="P10" s="452"/>
      <c r="Q10" s="452"/>
      <c r="R10" s="452"/>
      <c r="S10" s="452" t="s">
        <v>6</v>
      </c>
      <c r="T10" s="472">
        <v>3600000</v>
      </c>
      <c r="U10" s="446" t="s">
        <v>339</v>
      </c>
      <c r="V10" s="794"/>
      <c r="W10" s="806"/>
      <c r="X10" s="806"/>
      <c r="Y10" s="806"/>
      <c r="Z10" s="806"/>
      <c r="AA10" s="806"/>
      <c r="AB10" s="448"/>
      <c r="AC10" s="814" t="s">
        <v>311</v>
      </c>
      <c r="AD10" s="860">
        <v>4800000</v>
      </c>
    </row>
    <row r="11" spans="1:30" s="208" customFormat="1" ht="18" customHeight="1" x14ac:dyDescent="0.15">
      <c r="A11" s="883"/>
      <c r="B11" s="204"/>
      <c r="C11" s="204"/>
      <c r="D11" s="993"/>
      <c r="E11" s="978"/>
      <c r="F11" s="981"/>
      <c r="G11" s="984"/>
      <c r="H11" s="987"/>
      <c r="I11" s="990"/>
      <c r="J11" s="452"/>
      <c r="K11" s="826" t="s">
        <v>340</v>
      </c>
      <c r="L11" s="452"/>
      <c r="M11" s="452"/>
      <c r="N11" s="452"/>
      <c r="O11" s="452"/>
      <c r="P11" s="452"/>
      <c r="Q11" s="452"/>
      <c r="R11" s="452"/>
      <c r="S11" s="452" t="s">
        <v>6</v>
      </c>
      <c r="T11" s="472">
        <v>11990000</v>
      </c>
      <c r="U11" s="446" t="s">
        <v>340</v>
      </c>
      <c r="V11" s="794"/>
      <c r="W11" s="806"/>
      <c r="X11" s="806"/>
      <c r="Y11" s="806"/>
      <c r="Z11" s="806"/>
      <c r="AA11" s="806"/>
      <c r="AB11" s="448"/>
      <c r="AC11" s="814" t="s">
        <v>311</v>
      </c>
      <c r="AD11" s="860">
        <v>11990000</v>
      </c>
    </row>
    <row r="12" spans="1:30" s="208" customFormat="1" ht="18" customHeight="1" x14ac:dyDescent="0.15">
      <c r="A12" s="883"/>
      <c r="B12" s="204"/>
      <c r="C12" s="204"/>
      <c r="D12" s="994"/>
      <c r="E12" s="979"/>
      <c r="F12" s="982"/>
      <c r="G12" s="985"/>
      <c r="H12" s="988"/>
      <c r="I12" s="991"/>
      <c r="J12" s="452"/>
      <c r="K12" s="826" t="s">
        <v>341</v>
      </c>
      <c r="L12" s="452"/>
      <c r="M12" s="452"/>
      <c r="N12" s="452"/>
      <c r="O12" s="452"/>
      <c r="P12" s="452"/>
      <c r="Q12" s="452"/>
      <c r="R12" s="452"/>
      <c r="S12" s="452" t="s">
        <v>6</v>
      </c>
      <c r="T12" s="472">
        <v>30000000</v>
      </c>
      <c r="U12" s="446" t="s">
        <v>341</v>
      </c>
      <c r="V12" s="794"/>
      <c r="W12" s="806"/>
      <c r="X12" s="806"/>
      <c r="Y12" s="806"/>
      <c r="Z12" s="806"/>
      <c r="AA12" s="806"/>
      <c r="AB12" s="448"/>
      <c r="AC12" s="814" t="s">
        <v>311</v>
      </c>
      <c r="AD12" s="860">
        <v>30000000</v>
      </c>
    </row>
    <row r="13" spans="1:30" s="208" customFormat="1" ht="18" customHeight="1" x14ac:dyDescent="0.15">
      <c r="A13" s="883"/>
      <c r="B13" s="204"/>
      <c r="C13" s="796" t="s">
        <v>319</v>
      </c>
      <c r="D13" s="237"/>
      <c r="E13" s="222">
        <f>+T13/1000</f>
        <v>5200</v>
      </c>
      <c r="F13" s="526">
        <f>+AD13/1000</f>
        <v>5200</v>
      </c>
      <c r="G13" s="795"/>
      <c r="H13" s="253">
        <f>+F13/E13</f>
        <v>1</v>
      </c>
      <c r="I13" s="471">
        <f>+F13/J13-100%</f>
        <v>1.6</v>
      </c>
      <c r="J13" s="452">
        <v>2000</v>
      </c>
      <c r="K13" s="462"/>
      <c r="L13" s="452"/>
      <c r="M13" s="452"/>
      <c r="N13" s="452"/>
      <c r="O13" s="452"/>
      <c r="P13" s="452"/>
      <c r="Q13" s="452"/>
      <c r="R13" s="452" t="s">
        <v>8</v>
      </c>
      <c r="S13" s="452" t="s">
        <v>6</v>
      </c>
      <c r="T13" s="472">
        <v>5200000</v>
      </c>
      <c r="U13" s="446"/>
      <c r="V13" s="794"/>
      <c r="W13" s="806"/>
      <c r="X13" s="806"/>
      <c r="Y13" s="806"/>
      <c r="Z13" s="806"/>
      <c r="AA13" s="806"/>
      <c r="AB13" s="448" t="s">
        <v>307</v>
      </c>
      <c r="AC13" s="814" t="s">
        <v>311</v>
      </c>
      <c r="AD13" s="860">
        <f>AD14+AD15</f>
        <v>5200000</v>
      </c>
    </row>
    <row r="14" spans="1:30" s="208" customFormat="1" ht="18" customHeight="1" x14ac:dyDescent="0.15">
      <c r="A14" s="883"/>
      <c r="B14" s="204"/>
      <c r="C14" s="204"/>
      <c r="D14" s="992"/>
      <c r="E14" s="977"/>
      <c r="F14" s="980"/>
      <c r="G14" s="983"/>
      <c r="H14" s="986"/>
      <c r="I14" s="989"/>
      <c r="J14" s="452"/>
      <c r="K14" s="462" t="s">
        <v>342</v>
      </c>
      <c r="L14" s="452">
        <v>3200000</v>
      </c>
      <c r="M14" s="452" t="s">
        <v>20</v>
      </c>
      <c r="N14" s="452">
        <v>1</v>
      </c>
      <c r="O14" s="452" t="s">
        <v>5</v>
      </c>
      <c r="P14" s="452"/>
      <c r="Q14" s="452"/>
      <c r="R14" s="452"/>
      <c r="S14" s="452" t="s">
        <v>6</v>
      </c>
      <c r="T14" s="472">
        <v>3200000</v>
      </c>
      <c r="U14" s="446" t="s">
        <v>343</v>
      </c>
      <c r="V14" s="794">
        <v>3200000</v>
      </c>
      <c r="W14" s="806" t="s">
        <v>344</v>
      </c>
      <c r="X14" s="806">
        <v>1</v>
      </c>
      <c r="Y14" s="806" t="s">
        <v>272</v>
      </c>
      <c r="Z14" s="806"/>
      <c r="AA14" s="806"/>
      <c r="AB14" s="448"/>
      <c r="AC14" s="814" t="s">
        <v>311</v>
      </c>
      <c r="AD14" s="860">
        <v>3200000</v>
      </c>
    </row>
    <row r="15" spans="1:30" s="198" customFormat="1" ht="18" customHeight="1" x14ac:dyDescent="0.2">
      <c r="A15" s="883"/>
      <c r="B15" s="204"/>
      <c r="C15" s="204"/>
      <c r="D15" s="994"/>
      <c r="E15" s="979"/>
      <c r="F15" s="982"/>
      <c r="G15" s="985"/>
      <c r="H15" s="988"/>
      <c r="I15" s="991"/>
      <c r="J15" s="452"/>
      <c r="K15" s="462" t="s">
        <v>345</v>
      </c>
      <c r="L15" s="452">
        <v>2000000</v>
      </c>
      <c r="M15" s="452" t="s">
        <v>20</v>
      </c>
      <c r="N15" s="452">
        <v>1</v>
      </c>
      <c r="O15" s="452" t="s">
        <v>5</v>
      </c>
      <c r="P15" s="452"/>
      <c r="Q15" s="452"/>
      <c r="R15" s="452"/>
      <c r="S15" s="452" t="s">
        <v>6</v>
      </c>
      <c r="T15" s="472">
        <v>2000000</v>
      </c>
      <c r="U15" s="446" t="s">
        <v>346</v>
      </c>
      <c r="V15" s="794">
        <v>2000000</v>
      </c>
      <c r="W15" s="806" t="s">
        <v>344</v>
      </c>
      <c r="X15" s="806">
        <v>1</v>
      </c>
      <c r="Y15" s="806" t="s">
        <v>272</v>
      </c>
      <c r="Z15" s="806"/>
      <c r="AA15" s="806"/>
      <c r="AB15" s="448"/>
      <c r="AC15" s="814" t="s">
        <v>311</v>
      </c>
      <c r="AD15" s="860">
        <v>2000000</v>
      </c>
    </row>
    <row r="16" spans="1:30" s="198" customFormat="1" ht="18" customHeight="1" x14ac:dyDescent="0.2">
      <c r="A16" s="884" t="s">
        <v>19</v>
      </c>
      <c r="B16" s="801"/>
      <c r="C16" s="801"/>
      <c r="D16" s="231"/>
      <c r="E16" s="218">
        <f t="shared" ref="E16:E23" si="0">+T16/1000</f>
        <v>3400</v>
      </c>
      <c r="F16" s="535">
        <f t="shared" ref="F16:F23" si="1">+AD16/1000</f>
        <v>2400</v>
      </c>
      <c r="G16" s="810">
        <f t="shared" ref="G16:G23" si="2">+F16-E16</f>
        <v>-1000</v>
      </c>
      <c r="H16" s="252">
        <f t="shared" ref="H16:H23" si="3">+F16/E16</f>
        <v>0.70588235294117652</v>
      </c>
      <c r="I16" s="473">
        <f t="shared" ref="I16:I23" si="4">+F16/J16-100%</f>
        <v>-0.11861917003305178</v>
      </c>
      <c r="J16" s="453">
        <f>+J17</f>
        <v>2723</v>
      </c>
      <c r="K16" s="463"/>
      <c r="L16" s="453"/>
      <c r="M16" s="453"/>
      <c r="N16" s="453"/>
      <c r="O16" s="453"/>
      <c r="P16" s="453"/>
      <c r="Q16" s="453"/>
      <c r="R16" s="453"/>
      <c r="S16" s="453"/>
      <c r="T16" s="474">
        <f>T18</f>
        <v>3400000</v>
      </c>
      <c r="U16" s="447"/>
      <c r="V16" s="799"/>
      <c r="W16" s="809"/>
      <c r="X16" s="808"/>
      <c r="Y16" s="808"/>
      <c r="Z16" s="808"/>
      <c r="AA16" s="808"/>
      <c r="AB16" s="817"/>
      <c r="AC16" s="807"/>
      <c r="AD16" s="881">
        <f>AD18</f>
        <v>2400000</v>
      </c>
    </row>
    <row r="17" spans="1:30" s="198" customFormat="1" ht="18" customHeight="1" x14ac:dyDescent="0.2">
      <c r="A17" s="885"/>
      <c r="B17" s="796" t="s">
        <v>318</v>
      </c>
      <c r="C17" s="796"/>
      <c r="D17" s="232"/>
      <c r="E17" s="222">
        <f t="shared" si="0"/>
        <v>3400</v>
      </c>
      <c r="F17" s="526">
        <f t="shared" si="1"/>
        <v>2400</v>
      </c>
      <c r="G17" s="795">
        <f t="shared" si="2"/>
        <v>-1000</v>
      </c>
      <c r="H17" s="253">
        <f t="shared" si="3"/>
        <v>0.70588235294117652</v>
      </c>
      <c r="I17" s="471">
        <f t="shared" si="4"/>
        <v>-0.11861917003305178</v>
      </c>
      <c r="J17" s="452">
        <f>J18</f>
        <v>2723</v>
      </c>
      <c r="K17" s="462"/>
      <c r="L17" s="452"/>
      <c r="M17" s="452"/>
      <c r="N17" s="452"/>
      <c r="O17" s="452"/>
      <c r="P17" s="452"/>
      <c r="Q17" s="452"/>
      <c r="R17" s="452"/>
      <c r="S17" s="452"/>
      <c r="T17" s="472">
        <f>T18</f>
        <v>3400000</v>
      </c>
      <c r="U17" s="446"/>
      <c r="V17" s="794"/>
      <c r="W17" s="812"/>
      <c r="X17" s="806"/>
      <c r="Y17" s="806"/>
      <c r="Z17" s="806"/>
      <c r="AA17" s="806"/>
      <c r="AB17" s="735"/>
      <c r="AC17" s="813"/>
      <c r="AD17" s="860">
        <f>AD18</f>
        <v>2400000</v>
      </c>
    </row>
    <row r="18" spans="1:30" s="198" customFormat="1" ht="18" customHeight="1" x14ac:dyDescent="0.2">
      <c r="A18" s="883"/>
      <c r="B18" s="798"/>
      <c r="C18" s="796" t="s">
        <v>336</v>
      </c>
      <c r="D18" s="232"/>
      <c r="E18" s="222">
        <f t="shared" si="0"/>
        <v>3400</v>
      </c>
      <c r="F18" s="526">
        <f t="shared" si="1"/>
        <v>2400</v>
      </c>
      <c r="G18" s="795">
        <f t="shared" si="2"/>
        <v>-1000</v>
      </c>
      <c r="H18" s="253">
        <f t="shared" si="3"/>
        <v>0.70588235294117652</v>
      </c>
      <c r="I18" s="471">
        <f t="shared" si="4"/>
        <v>-0.11861917003305178</v>
      </c>
      <c r="J18" s="452">
        <f>J19+J20</f>
        <v>2723</v>
      </c>
      <c r="K18" s="462"/>
      <c r="L18" s="452"/>
      <c r="M18" s="452"/>
      <c r="N18" s="452"/>
      <c r="O18" s="452"/>
      <c r="P18" s="452"/>
      <c r="Q18" s="452"/>
      <c r="R18" s="452"/>
      <c r="S18" s="452"/>
      <c r="T18" s="472">
        <f>T19+T20</f>
        <v>3400000</v>
      </c>
      <c r="U18" s="446"/>
      <c r="V18" s="820"/>
      <c r="W18" s="812"/>
      <c r="X18" s="806"/>
      <c r="Y18" s="806"/>
      <c r="Z18" s="806"/>
      <c r="AA18" s="806"/>
      <c r="AB18" s="735"/>
      <c r="AC18" s="813"/>
      <c r="AD18" s="860">
        <f>AD19+AD20</f>
        <v>2400000</v>
      </c>
    </row>
    <row r="19" spans="1:30" s="198" customFormat="1" ht="18" customHeight="1" x14ac:dyDescent="0.2">
      <c r="A19" s="883"/>
      <c r="B19" s="204"/>
      <c r="C19" s="798"/>
      <c r="D19" s="233" t="s">
        <v>317</v>
      </c>
      <c r="E19" s="544">
        <f t="shared" si="0"/>
        <v>1000</v>
      </c>
      <c r="F19" s="526">
        <f t="shared" si="1"/>
        <v>0</v>
      </c>
      <c r="G19" s="795">
        <f t="shared" si="2"/>
        <v>-1000</v>
      </c>
      <c r="H19" s="253">
        <f t="shared" si="3"/>
        <v>0</v>
      </c>
      <c r="I19" s="471" t="e">
        <f t="shared" si="4"/>
        <v>#DIV/0!</v>
      </c>
      <c r="J19" s="452"/>
      <c r="K19" s="462" t="s">
        <v>347</v>
      </c>
      <c r="L19" s="452">
        <v>1000000</v>
      </c>
      <c r="M19" s="452" t="s">
        <v>344</v>
      </c>
      <c r="N19" s="452">
        <v>1</v>
      </c>
      <c r="O19" s="452" t="s">
        <v>272</v>
      </c>
      <c r="P19" s="452"/>
      <c r="Q19" s="452"/>
      <c r="R19" s="452"/>
      <c r="S19" s="452" t="s">
        <v>311</v>
      </c>
      <c r="T19" s="472">
        <v>1000000</v>
      </c>
      <c r="U19" s="259"/>
      <c r="V19" s="820"/>
      <c r="W19" s="812"/>
      <c r="X19" s="806"/>
      <c r="Y19" s="806"/>
      <c r="Z19" s="806"/>
      <c r="AA19" s="806"/>
      <c r="AB19" s="735"/>
      <c r="AC19" s="811"/>
      <c r="AD19" s="860"/>
    </row>
    <row r="20" spans="1:30" s="198" customFormat="1" ht="18" customHeight="1" x14ac:dyDescent="0.2">
      <c r="A20" s="883"/>
      <c r="B20" s="204"/>
      <c r="C20" s="204"/>
      <c r="D20" s="233" t="s">
        <v>316</v>
      </c>
      <c r="E20" s="544">
        <f t="shared" si="0"/>
        <v>2400</v>
      </c>
      <c r="F20" s="526">
        <f t="shared" si="1"/>
        <v>2400</v>
      </c>
      <c r="G20" s="795">
        <f t="shared" si="2"/>
        <v>0</v>
      </c>
      <c r="H20" s="253">
        <f t="shared" si="3"/>
        <v>1</v>
      </c>
      <c r="I20" s="471">
        <f t="shared" si="4"/>
        <v>-0.11861917003305178</v>
      </c>
      <c r="J20" s="452">
        <v>2723</v>
      </c>
      <c r="K20" s="462" t="s">
        <v>366</v>
      </c>
      <c r="L20" s="452">
        <v>200000</v>
      </c>
      <c r="M20" s="452" t="s">
        <v>4</v>
      </c>
      <c r="N20" s="452">
        <v>12</v>
      </c>
      <c r="O20" s="452" t="s">
        <v>3</v>
      </c>
      <c r="P20" s="452"/>
      <c r="Q20" s="452"/>
      <c r="R20" s="452"/>
      <c r="S20" s="452" t="s">
        <v>6</v>
      </c>
      <c r="T20" s="472">
        <v>2400000</v>
      </c>
      <c r="U20" s="258" t="s">
        <v>367</v>
      </c>
      <c r="V20" s="820">
        <v>200000</v>
      </c>
      <c r="W20" s="812" t="s">
        <v>4</v>
      </c>
      <c r="X20" s="806">
        <v>12</v>
      </c>
      <c r="Y20" s="806" t="s">
        <v>3</v>
      </c>
      <c r="Z20" s="806"/>
      <c r="AA20" s="806"/>
      <c r="AB20" s="735"/>
      <c r="AC20" s="811" t="s">
        <v>6</v>
      </c>
      <c r="AD20" s="860">
        <v>2400000</v>
      </c>
    </row>
    <row r="21" spans="1:30" s="198" customFormat="1" ht="24" customHeight="1" x14ac:dyDescent="0.2">
      <c r="A21" s="884" t="s">
        <v>133</v>
      </c>
      <c r="B21" s="801"/>
      <c r="C21" s="801"/>
      <c r="D21" s="234"/>
      <c r="E21" s="223">
        <f t="shared" si="0"/>
        <v>22619.616000000002</v>
      </c>
      <c r="F21" s="535">
        <f t="shared" si="1"/>
        <v>18897.846000000001</v>
      </c>
      <c r="G21" s="818">
        <f t="shared" si="2"/>
        <v>-3721.7700000000004</v>
      </c>
      <c r="H21" s="252">
        <f t="shared" si="3"/>
        <v>0.83546272403563349</v>
      </c>
      <c r="I21" s="473">
        <f t="shared" si="4"/>
        <v>0.22649571651090361</v>
      </c>
      <c r="J21" s="454">
        <f>J22</f>
        <v>15408</v>
      </c>
      <c r="K21" s="464"/>
      <c r="L21" s="454"/>
      <c r="M21" s="454"/>
      <c r="N21" s="454"/>
      <c r="O21" s="454"/>
      <c r="P21" s="454"/>
      <c r="Q21" s="454"/>
      <c r="R21" s="454"/>
      <c r="S21" s="454"/>
      <c r="T21" s="475">
        <f>T22</f>
        <v>22619616</v>
      </c>
      <c r="U21" s="1013"/>
      <c r="V21" s="1013"/>
      <c r="W21" s="1013"/>
      <c r="X21" s="1013"/>
      <c r="Y21" s="1013"/>
      <c r="Z21" s="808"/>
      <c r="AA21" s="808"/>
      <c r="AB21" s="817"/>
      <c r="AC21" s="816"/>
      <c r="AD21" s="881">
        <f>AD23+AD30</f>
        <v>18897846</v>
      </c>
    </row>
    <row r="22" spans="1:30" s="198" customFormat="1" ht="24" customHeight="1" x14ac:dyDescent="0.2">
      <c r="A22" s="883"/>
      <c r="B22" s="796" t="s">
        <v>315</v>
      </c>
      <c r="C22" s="796"/>
      <c r="D22" s="235"/>
      <c r="E22" s="224">
        <f t="shared" si="0"/>
        <v>22619.616000000002</v>
      </c>
      <c r="F22" s="526">
        <f t="shared" si="1"/>
        <v>18897.846000000001</v>
      </c>
      <c r="G22" s="712">
        <f t="shared" si="2"/>
        <v>-3721.7700000000004</v>
      </c>
      <c r="H22" s="253">
        <f t="shared" si="3"/>
        <v>0.83546272403563349</v>
      </c>
      <c r="I22" s="471">
        <f t="shared" si="4"/>
        <v>0.22649571651090361</v>
      </c>
      <c r="J22" s="455">
        <f>J23+J30</f>
        <v>15408</v>
      </c>
      <c r="K22" s="456"/>
      <c r="L22" s="455"/>
      <c r="M22" s="455"/>
      <c r="N22" s="455"/>
      <c r="O22" s="455"/>
      <c r="P22" s="455"/>
      <c r="Q22" s="455"/>
      <c r="R22" s="455"/>
      <c r="S22" s="455"/>
      <c r="T22" s="476">
        <f>T23</f>
        <v>22619616</v>
      </c>
      <c r="U22" s="446"/>
      <c r="V22" s="794"/>
      <c r="W22" s="806"/>
      <c r="X22" s="806"/>
      <c r="Y22" s="806"/>
      <c r="Z22" s="806"/>
      <c r="AA22" s="806"/>
      <c r="AB22" s="735"/>
      <c r="AC22" s="811"/>
      <c r="AD22" s="860">
        <f>AD23+AD30</f>
        <v>18897846</v>
      </c>
    </row>
    <row r="23" spans="1:30" s="216" customFormat="1" ht="18" customHeight="1" x14ac:dyDescent="0.15">
      <c r="A23" s="886"/>
      <c r="B23" s="205"/>
      <c r="C23" s="815" t="s">
        <v>314</v>
      </c>
      <c r="D23" s="236"/>
      <c r="E23" s="224">
        <f t="shared" si="0"/>
        <v>22619.616000000002</v>
      </c>
      <c r="F23" s="526">
        <f t="shared" si="1"/>
        <v>18897.846000000001</v>
      </c>
      <c r="G23" s="797">
        <f t="shared" si="2"/>
        <v>-3721.7700000000004</v>
      </c>
      <c r="H23" s="253">
        <f t="shared" si="3"/>
        <v>0.83546272403563349</v>
      </c>
      <c r="I23" s="471">
        <f t="shared" si="4"/>
        <v>0.7145568862275451</v>
      </c>
      <c r="J23" s="456">
        <v>11022</v>
      </c>
      <c r="K23" s="456"/>
      <c r="L23" s="456"/>
      <c r="M23" s="456"/>
      <c r="N23" s="456"/>
      <c r="O23" s="456"/>
      <c r="P23" s="456"/>
      <c r="Q23" s="456"/>
      <c r="R23" s="456" t="s">
        <v>8</v>
      </c>
      <c r="S23" s="456" t="s">
        <v>6</v>
      </c>
      <c r="T23" s="477">
        <f>T24+T25+T26+T27+T28+T29</f>
        <v>22619616</v>
      </c>
      <c r="U23" s="446"/>
      <c r="V23" s="794"/>
      <c r="W23" s="806"/>
      <c r="X23" s="806"/>
      <c r="Y23" s="806"/>
      <c r="Z23" s="806"/>
      <c r="AA23" s="806"/>
      <c r="AB23" s="446" t="s">
        <v>8</v>
      </c>
      <c r="AC23" s="813" t="s">
        <v>6</v>
      </c>
      <c r="AD23" s="859">
        <f>SUM(AD24:AD29)</f>
        <v>18897846</v>
      </c>
    </row>
    <row r="24" spans="1:30" s="216" customFormat="1" ht="18" customHeight="1" x14ac:dyDescent="0.15">
      <c r="A24" s="886"/>
      <c r="B24" s="205"/>
      <c r="C24" s="205"/>
      <c r="D24" s="974"/>
      <c r="E24" s="977"/>
      <c r="F24" s="980"/>
      <c r="G24" s="983"/>
      <c r="H24" s="986"/>
      <c r="I24" s="989"/>
      <c r="J24" s="452"/>
      <c r="K24" s="479" t="s">
        <v>213</v>
      </c>
      <c r="L24" s="452">
        <v>634281</v>
      </c>
      <c r="M24" s="452" t="s">
        <v>20</v>
      </c>
      <c r="N24" s="452">
        <v>12</v>
      </c>
      <c r="O24" s="452" t="s">
        <v>5</v>
      </c>
      <c r="P24" s="452"/>
      <c r="Q24" s="452"/>
      <c r="R24" s="452"/>
      <c r="S24" s="452" t="s">
        <v>6</v>
      </c>
      <c r="T24" s="472">
        <v>7611367</v>
      </c>
      <c r="U24" s="446" t="s">
        <v>352</v>
      </c>
      <c r="V24" s="794">
        <v>635610</v>
      </c>
      <c r="W24" s="806" t="s">
        <v>344</v>
      </c>
      <c r="X24" s="806">
        <v>12</v>
      </c>
      <c r="Y24" s="806" t="s">
        <v>272</v>
      </c>
      <c r="Z24" s="806"/>
      <c r="AA24" s="806"/>
      <c r="AB24" s="446"/>
      <c r="AC24" s="813" t="s">
        <v>311</v>
      </c>
      <c r="AD24" s="859">
        <v>7627250</v>
      </c>
    </row>
    <row r="25" spans="1:30" s="216" customFormat="1" ht="18" customHeight="1" x14ac:dyDescent="0.15">
      <c r="A25" s="886"/>
      <c r="B25" s="205"/>
      <c r="C25" s="205"/>
      <c r="D25" s="975"/>
      <c r="E25" s="978"/>
      <c r="F25" s="981"/>
      <c r="G25" s="984"/>
      <c r="H25" s="987"/>
      <c r="I25" s="990"/>
      <c r="J25" s="452"/>
      <c r="K25" s="479" t="s">
        <v>348</v>
      </c>
      <c r="L25" s="452">
        <v>735300</v>
      </c>
      <c r="M25" s="452" t="s">
        <v>20</v>
      </c>
      <c r="N25" s="452">
        <v>12</v>
      </c>
      <c r="O25" s="452" t="s">
        <v>5</v>
      </c>
      <c r="P25" s="452"/>
      <c r="Q25" s="452"/>
      <c r="R25" s="452"/>
      <c r="S25" s="452" t="s">
        <v>6</v>
      </c>
      <c r="T25" s="472">
        <v>11551849</v>
      </c>
      <c r="U25" s="446" t="s">
        <v>353</v>
      </c>
      <c r="V25" s="794">
        <v>735300</v>
      </c>
      <c r="W25" s="806" t="s">
        <v>344</v>
      </c>
      <c r="X25" s="806">
        <v>12</v>
      </c>
      <c r="Y25" s="806" t="s">
        <v>272</v>
      </c>
      <c r="Z25" s="806"/>
      <c r="AA25" s="806"/>
      <c r="AB25" s="446"/>
      <c r="AC25" s="813" t="s">
        <v>311</v>
      </c>
      <c r="AD25" s="859">
        <v>8823596</v>
      </c>
    </row>
    <row r="26" spans="1:30" s="216" customFormat="1" ht="18" customHeight="1" x14ac:dyDescent="0.15">
      <c r="A26" s="886"/>
      <c r="B26" s="205"/>
      <c r="C26" s="205"/>
      <c r="D26" s="975"/>
      <c r="E26" s="978"/>
      <c r="F26" s="981"/>
      <c r="G26" s="984"/>
      <c r="H26" s="987"/>
      <c r="I26" s="990"/>
      <c r="J26" s="452"/>
      <c r="K26" s="479" t="s">
        <v>349</v>
      </c>
      <c r="L26" s="452">
        <v>100000</v>
      </c>
      <c r="M26" s="452" t="s">
        <v>20</v>
      </c>
      <c r="N26" s="452">
        <v>6</v>
      </c>
      <c r="O26" s="452" t="s">
        <v>5</v>
      </c>
      <c r="P26" s="452"/>
      <c r="Q26" s="452"/>
      <c r="R26" s="452"/>
      <c r="S26" s="452" t="s">
        <v>6</v>
      </c>
      <c r="T26" s="472">
        <v>800000</v>
      </c>
      <c r="U26" s="446" t="s">
        <v>313</v>
      </c>
      <c r="V26" s="794">
        <v>100000</v>
      </c>
      <c r="W26" s="806" t="s">
        <v>344</v>
      </c>
      <c r="X26" s="806">
        <v>6</v>
      </c>
      <c r="Y26" s="806" t="s">
        <v>272</v>
      </c>
      <c r="Z26" s="806"/>
      <c r="AA26" s="806"/>
      <c r="AB26" s="446"/>
      <c r="AC26" s="813" t="s">
        <v>311</v>
      </c>
      <c r="AD26" s="859">
        <v>600000</v>
      </c>
    </row>
    <row r="27" spans="1:30" s="216" customFormat="1" ht="17.25" customHeight="1" x14ac:dyDescent="0.15">
      <c r="A27" s="886"/>
      <c r="B27" s="205"/>
      <c r="C27" s="205"/>
      <c r="D27" s="975"/>
      <c r="E27" s="978"/>
      <c r="F27" s="981"/>
      <c r="G27" s="984"/>
      <c r="H27" s="987"/>
      <c r="I27" s="990"/>
      <c r="J27" s="452"/>
      <c r="K27" s="479" t="s">
        <v>350</v>
      </c>
      <c r="L27" s="452">
        <v>50000</v>
      </c>
      <c r="M27" s="452" t="s">
        <v>20</v>
      </c>
      <c r="N27" s="452">
        <v>12</v>
      </c>
      <c r="O27" s="452" t="s">
        <v>5</v>
      </c>
      <c r="P27" s="452"/>
      <c r="Q27" s="452"/>
      <c r="R27" s="452"/>
      <c r="S27" s="452" t="s">
        <v>6</v>
      </c>
      <c r="T27" s="472">
        <v>600000</v>
      </c>
      <c r="U27" s="446" t="s">
        <v>312</v>
      </c>
      <c r="V27" s="794">
        <v>50000</v>
      </c>
      <c r="W27" s="806" t="s">
        <v>344</v>
      </c>
      <c r="X27" s="806">
        <v>12</v>
      </c>
      <c r="Y27" s="806" t="s">
        <v>272</v>
      </c>
      <c r="Z27" s="806"/>
      <c r="AA27" s="806"/>
      <c r="AB27" s="446"/>
      <c r="AC27" s="813" t="s">
        <v>311</v>
      </c>
      <c r="AD27" s="859">
        <v>600000</v>
      </c>
    </row>
    <row r="28" spans="1:30" s="216" customFormat="1" ht="18" customHeight="1" x14ac:dyDescent="0.15">
      <c r="A28" s="886"/>
      <c r="B28" s="205"/>
      <c r="C28" s="205"/>
      <c r="D28" s="975"/>
      <c r="E28" s="978"/>
      <c r="F28" s="981"/>
      <c r="G28" s="984"/>
      <c r="H28" s="987"/>
      <c r="I28" s="990"/>
      <c r="J28" s="452"/>
      <c r="K28" s="479" t="s">
        <v>351</v>
      </c>
      <c r="L28" s="452">
        <v>50000</v>
      </c>
      <c r="M28" s="452" t="s">
        <v>20</v>
      </c>
      <c r="N28" s="452">
        <v>4</v>
      </c>
      <c r="O28" s="452" t="s">
        <v>7</v>
      </c>
      <c r="P28" s="452"/>
      <c r="Q28" s="452"/>
      <c r="R28" s="452"/>
      <c r="S28" s="452" t="s">
        <v>6</v>
      </c>
      <c r="T28" s="472">
        <v>200000</v>
      </c>
      <c r="U28" s="446" t="s">
        <v>354</v>
      </c>
      <c r="V28" s="794">
        <v>50000</v>
      </c>
      <c r="W28" s="806" t="s">
        <v>344</v>
      </c>
      <c r="X28" s="806">
        <v>4</v>
      </c>
      <c r="Y28" s="806" t="s">
        <v>310</v>
      </c>
      <c r="Z28" s="806"/>
      <c r="AA28" s="812"/>
      <c r="AB28" s="735"/>
      <c r="AC28" s="811" t="s">
        <v>311</v>
      </c>
      <c r="AD28" s="859">
        <v>200000</v>
      </c>
    </row>
    <row r="29" spans="1:30" s="216" customFormat="1" ht="18" customHeight="1" x14ac:dyDescent="0.15">
      <c r="A29" s="886"/>
      <c r="B29" s="205"/>
      <c r="C29" s="205"/>
      <c r="D29" s="976"/>
      <c r="E29" s="979"/>
      <c r="F29" s="982"/>
      <c r="G29" s="985"/>
      <c r="H29" s="988"/>
      <c r="I29" s="991"/>
      <c r="J29" s="452"/>
      <c r="K29" s="479" t="s">
        <v>355</v>
      </c>
      <c r="L29" s="452">
        <v>1047000</v>
      </c>
      <c r="M29" s="452" t="s">
        <v>20</v>
      </c>
      <c r="N29" s="452">
        <v>1</v>
      </c>
      <c r="O29" s="452" t="s">
        <v>5</v>
      </c>
      <c r="P29" s="452"/>
      <c r="Q29" s="452"/>
      <c r="R29" s="452"/>
      <c r="S29" s="452" t="s">
        <v>6</v>
      </c>
      <c r="T29" s="472">
        <v>1856400</v>
      </c>
      <c r="U29" s="446" t="s">
        <v>356</v>
      </c>
      <c r="V29" s="794">
        <v>1047000</v>
      </c>
      <c r="W29" s="806" t="s">
        <v>344</v>
      </c>
      <c r="X29" s="806">
        <v>1</v>
      </c>
      <c r="Y29" s="806" t="s">
        <v>272</v>
      </c>
      <c r="Z29" s="806"/>
      <c r="AA29" s="812"/>
      <c r="AB29" s="735"/>
      <c r="AC29" s="811" t="s">
        <v>311</v>
      </c>
      <c r="AD29" s="859">
        <f>V29*X29</f>
        <v>1047000</v>
      </c>
    </row>
    <row r="30" spans="1:30" s="199" customFormat="1" ht="18" customHeight="1" x14ac:dyDescent="0.2">
      <c r="A30" s="883"/>
      <c r="B30" s="206"/>
      <c r="C30" s="796" t="s">
        <v>309</v>
      </c>
      <c r="D30" s="232"/>
      <c r="E30" s="213">
        <f t="shared" ref="E30:E36" si="5">+T30/1000</f>
        <v>0</v>
      </c>
      <c r="F30" s="526">
        <f>+AD30/1000</f>
        <v>0</v>
      </c>
      <c r="G30" s="795">
        <f t="shared" ref="G30:G36" si="6">+F30-E30</f>
        <v>0</v>
      </c>
      <c r="H30" s="253"/>
      <c r="I30" s="471">
        <f t="shared" ref="I30:I38" si="7">+F30/J30-100%</f>
        <v>-1</v>
      </c>
      <c r="J30" s="452">
        <v>4386</v>
      </c>
      <c r="K30" s="479" t="s">
        <v>365</v>
      </c>
      <c r="L30" s="452"/>
      <c r="M30" s="452"/>
      <c r="N30" s="452"/>
      <c r="O30" s="452"/>
      <c r="P30" s="452"/>
      <c r="Q30" s="452"/>
      <c r="R30" s="452"/>
      <c r="S30" s="452"/>
      <c r="T30" s="472"/>
      <c r="U30" s="449"/>
      <c r="V30" s="794"/>
      <c r="W30" s="793"/>
      <c r="X30" s="793"/>
      <c r="Y30" s="793"/>
      <c r="Z30" s="793"/>
      <c r="AA30" s="793"/>
      <c r="AB30" s="792"/>
      <c r="AC30" s="791"/>
      <c r="AD30" s="860"/>
    </row>
    <row r="31" spans="1:30" s="199" customFormat="1" ht="18" customHeight="1" x14ac:dyDescent="0.2">
      <c r="A31" s="884" t="s">
        <v>308</v>
      </c>
      <c r="B31" s="801"/>
      <c r="C31" s="801"/>
      <c r="D31" s="231"/>
      <c r="E31" s="219">
        <f t="shared" si="5"/>
        <v>14592.468999999999</v>
      </c>
      <c r="F31" s="535">
        <f>+AD31/1000</f>
        <v>13331.065000000001</v>
      </c>
      <c r="G31" s="810">
        <f t="shared" si="6"/>
        <v>-1261.4039999999986</v>
      </c>
      <c r="H31" s="252">
        <f t="shared" ref="H31:H38" si="8">+F31/E31</f>
        <v>0.9135578770117655</v>
      </c>
      <c r="I31" s="473">
        <f t="shared" si="7"/>
        <v>-0.30534807982908652</v>
      </c>
      <c r="J31" s="453">
        <f>+J32</f>
        <v>19191</v>
      </c>
      <c r="K31" s="480"/>
      <c r="L31" s="453"/>
      <c r="M31" s="453"/>
      <c r="N31" s="453"/>
      <c r="O31" s="453"/>
      <c r="P31" s="453"/>
      <c r="Q31" s="453"/>
      <c r="R31" s="453"/>
      <c r="S31" s="453"/>
      <c r="T31" s="474">
        <f>T33+T34</f>
        <v>14592469</v>
      </c>
      <c r="U31" s="450"/>
      <c r="V31" s="799"/>
      <c r="W31" s="790"/>
      <c r="X31" s="790"/>
      <c r="Y31" s="790"/>
      <c r="Z31" s="790"/>
      <c r="AA31" s="790"/>
      <c r="AB31" s="789"/>
      <c r="AC31" s="816" t="s">
        <v>311</v>
      </c>
      <c r="AD31" s="861">
        <f>AD33+AD34</f>
        <v>13331065</v>
      </c>
    </row>
    <row r="32" spans="1:30" s="199" customFormat="1" ht="18" customHeight="1" x14ac:dyDescent="0.2">
      <c r="A32" s="885"/>
      <c r="B32" s="796" t="s">
        <v>308</v>
      </c>
      <c r="C32" s="796"/>
      <c r="D32" s="232"/>
      <c r="E32" s="213">
        <f t="shared" si="5"/>
        <v>14592.468999999999</v>
      </c>
      <c r="F32" s="536">
        <f>F33+F34</f>
        <v>13331.065000000001</v>
      </c>
      <c r="G32" s="795">
        <f t="shared" si="6"/>
        <v>-1261.4039999999986</v>
      </c>
      <c r="H32" s="253">
        <f t="shared" si="8"/>
        <v>0.9135578770117655</v>
      </c>
      <c r="I32" s="471">
        <f t="shared" si="7"/>
        <v>-0.30534807982908652</v>
      </c>
      <c r="J32" s="452">
        <f>J33+J34</f>
        <v>19191</v>
      </c>
      <c r="K32" s="479"/>
      <c r="L32" s="452"/>
      <c r="M32" s="452"/>
      <c r="N32" s="452"/>
      <c r="O32" s="452"/>
      <c r="P32" s="452"/>
      <c r="Q32" s="452"/>
      <c r="R32" s="452"/>
      <c r="S32" s="452"/>
      <c r="T32" s="472">
        <f>T33+T34</f>
        <v>14592469</v>
      </c>
      <c r="U32" s="449"/>
      <c r="V32" s="794"/>
      <c r="W32" s="793"/>
      <c r="X32" s="793"/>
      <c r="Y32" s="793"/>
      <c r="Z32" s="793"/>
      <c r="AA32" s="793"/>
      <c r="AB32" s="792"/>
      <c r="AC32" s="1007">
        <f>AD33+AD34</f>
        <v>13331065</v>
      </c>
      <c r="AD32" s="1008"/>
    </row>
    <row r="33" spans="1:30" s="199" customFormat="1" ht="18" customHeight="1" x14ac:dyDescent="0.2">
      <c r="A33" s="883"/>
      <c r="B33" s="798"/>
      <c r="C33" s="796" t="s">
        <v>306</v>
      </c>
      <c r="D33" s="232"/>
      <c r="E33" s="213">
        <f t="shared" si="5"/>
        <v>5825.9179999999997</v>
      </c>
      <c r="F33" s="536">
        <f>+AD33/1000</f>
        <v>7057.4440000000004</v>
      </c>
      <c r="G33" s="795">
        <f t="shared" si="6"/>
        <v>1231.5260000000007</v>
      </c>
      <c r="H33" s="253">
        <f t="shared" si="8"/>
        <v>1.2113874585945084</v>
      </c>
      <c r="I33" s="471">
        <f t="shared" si="7"/>
        <v>-0.37677110561638993</v>
      </c>
      <c r="J33" s="452">
        <v>11324</v>
      </c>
      <c r="K33" s="479" t="s">
        <v>357</v>
      </c>
      <c r="L33" s="452"/>
      <c r="M33" s="452"/>
      <c r="N33" s="452"/>
      <c r="O33" s="452"/>
      <c r="P33" s="452"/>
      <c r="Q33" s="452"/>
      <c r="R33" s="452"/>
      <c r="S33" s="452" t="s">
        <v>6</v>
      </c>
      <c r="T33" s="472">
        <v>5825918</v>
      </c>
      <c r="U33" s="449" t="s">
        <v>358</v>
      </c>
      <c r="V33" s="794"/>
      <c r="W33" s="793"/>
      <c r="X33" s="793"/>
      <c r="Y33" s="793"/>
      <c r="Z33" s="793"/>
      <c r="AA33" s="793"/>
      <c r="AB33" s="792"/>
      <c r="AC33" s="811" t="s">
        <v>311</v>
      </c>
      <c r="AD33" s="858">
        <v>7057444</v>
      </c>
    </row>
    <row r="34" spans="1:30" s="199" customFormat="1" ht="18" customHeight="1" x14ac:dyDescent="0.2">
      <c r="A34" s="883"/>
      <c r="B34" s="798"/>
      <c r="C34" s="796" t="s">
        <v>337</v>
      </c>
      <c r="D34" s="232"/>
      <c r="E34" s="213">
        <f t="shared" si="5"/>
        <v>8766.5509999999995</v>
      </c>
      <c r="F34" s="526">
        <f>+AD34/1000</f>
        <v>6273.6210000000001</v>
      </c>
      <c r="G34" s="795">
        <f t="shared" si="6"/>
        <v>-2492.9299999999994</v>
      </c>
      <c r="H34" s="253">
        <f t="shared" si="8"/>
        <v>0.7156316092839704</v>
      </c>
      <c r="I34" s="471">
        <f t="shared" si="7"/>
        <v>-0.20253959577983982</v>
      </c>
      <c r="J34" s="452">
        <v>7867</v>
      </c>
      <c r="K34" s="479" t="s">
        <v>359</v>
      </c>
      <c r="L34" s="452"/>
      <c r="M34" s="452"/>
      <c r="N34" s="452"/>
      <c r="O34" s="452"/>
      <c r="P34" s="452"/>
      <c r="Q34" s="452"/>
      <c r="R34" s="452"/>
      <c r="S34" s="452" t="s">
        <v>6</v>
      </c>
      <c r="T34" s="472">
        <v>8766551</v>
      </c>
      <c r="U34" s="449" t="s">
        <v>360</v>
      </c>
      <c r="V34" s="794"/>
      <c r="W34" s="793"/>
      <c r="X34" s="793"/>
      <c r="Y34" s="793"/>
      <c r="Z34" s="793"/>
      <c r="AA34" s="793"/>
      <c r="AB34" s="792"/>
      <c r="AC34" s="791" t="s">
        <v>311</v>
      </c>
      <c r="AD34" s="860">
        <v>6273621</v>
      </c>
    </row>
    <row r="35" spans="1:30" s="199" customFormat="1" ht="18" customHeight="1" x14ac:dyDescent="0.2">
      <c r="A35" s="884" t="s">
        <v>305</v>
      </c>
      <c r="B35" s="801"/>
      <c r="C35" s="801"/>
      <c r="D35" s="231"/>
      <c r="E35" s="219">
        <f t="shared" si="5"/>
        <v>28</v>
      </c>
      <c r="F35" s="535">
        <f>+AD35/1000</f>
        <v>28</v>
      </c>
      <c r="G35" s="800">
        <f t="shared" si="6"/>
        <v>0</v>
      </c>
      <c r="H35" s="252">
        <f t="shared" si="8"/>
        <v>1</v>
      </c>
      <c r="I35" s="473">
        <f t="shared" si="7"/>
        <v>-0.96807297605473208</v>
      </c>
      <c r="J35" s="457">
        <f>+J36</f>
        <v>877</v>
      </c>
      <c r="K35" s="457"/>
      <c r="L35" s="457"/>
      <c r="M35" s="457"/>
      <c r="N35" s="457"/>
      <c r="O35" s="457"/>
      <c r="P35" s="457"/>
      <c r="Q35" s="457"/>
      <c r="R35" s="457"/>
      <c r="S35" s="457"/>
      <c r="T35" s="478">
        <v>28000</v>
      </c>
      <c r="U35" s="447"/>
      <c r="V35" s="799"/>
      <c r="W35" s="809"/>
      <c r="X35" s="808"/>
      <c r="Y35" s="808"/>
      <c r="Z35" s="808"/>
      <c r="AA35" s="808"/>
      <c r="AB35" s="482"/>
      <c r="AC35" s="807"/>
      <c r="AD35" s="881">
        <f>AD37+AD38</f>
        <v>28000</v>
      </c>
    </row>
    <row r="36" spans="1:30" s="199" customFormat="1" ht="18" customHeight="1" x14ac:dyDescent="0.2">
      <c r="A36" s="885"/>
      <c r="B36" s="796" t="s">
        <v>305</v>
      </c>
      <c r="C36" s="796"/>
      <c r="D36" s="232"/>
      <c r="E36" s="213">
        <f t="shared" si="5"/>
        <v>28</v>
      </c>
      <c r="F36" s="536"/>
      <c r="G36" s="797">
        <f t="shared" si="6"/>
        <v>-28</v>
      </c>
      <c r="H36" s="253">
        <f t="shared" si="8"/>
        <v>0</v>
      </c>
      <c r="I36" s="471">
        <f t="shared" si="7"/>
        <v>-1</v>
      </c>
      <c r="J36" s="456">
        <f>J37+J38</f>
        <v>877</v>
      </c>
      <c r="K36" s="456"/>
      <c r="L36" s="456"/>
      <c r="M36" s="456"/>
      <c r="N36" s="456"/>
      <c r="O36" s="456"/>
      <c r="P36" s="456"/>
      <c r="Q36" s="456"/>
      <c r="R36" s="456"/>
      <c r="S36" s="456"/>
      <c r="T36" s="477">
        <f>T37+T38</f>
        <v>28000</v>
      </c>
      <c r="U36" s="257"/>
      <c r="V36" s="189"/>
      <c r="W36" s="194"/>
      <c r="X36" s="194"/>
      <c r="Y36" s="194"/>
      <c r="Z36" s="194"/>
      <c r="AA36" s="194"/>
      <c r="AB36" s="229"/>
      <c r="AC36" s="230"/>
      <c r="AD36" s="887"/>
    </row>
    <row r="37" spans="1:30" s="199" customFormat="1" ht="18" customHeight="1" x14ac:dyDescent="0.2">
      <c r="A37" s="883"/>
      <c r="B37" s="204"/>
      <c r="C37" s="796" t="s">
        <v>304</v>
      </c>
      <c r="D37" s="232"/>
      <c r="E37" s="213"/>
      <c r="F37" s="526"/>
      <c r="G37" s="795"/>
      <c r="H37" s="802"/>
      <c r="I37" s="471">
        <f t="shared" si="7"/>
        <v>-1</v>
      </c>
      <c r="J37" s="452">
        <v>849</v>
      </c>
      <c r="K37" s="479" t="s">
        <v>361</v>
      </c>
      <c r="L37" s="452"/>
      <c r="M37" s="452"/>
      <c r="N37" s="452"/>
      <c r="O37" s="452"/>
      <c r="P37" s="452"/>
      <c r="Q37" s="452"/>
      <c r="R37" s="452"/>
      <c r="S37" s="452"/>
      <c r="T37" s="472"/>
      <c r="U37" s="446" t="s">
        <v>362</v>
      </c>
      <c r="V37" s="794"/>
      <c r="W37" s="806"/>
      <c r="X37" s="806"/>
      <c r="Y37" s="806"/>
      <c r="Z37" s="806"/>
      <c r="AA37" s="806"/>
      <c r="AB37" s="735"/>
      <c r="AC37" s="805" t="s">
        <v>6</v>
      </c>
      <c r="AD37" s="860"/>
    </row>
    <row r="38" spans="1:30" s="199" customFormat="1" ht="18" customHeight="1" thickBot="1" x14ac:dyDescent="0.25">
      <c r="A38" s="888"/>
      <c r="B38" s="842"/>
      <c r="C38" s="843" t="s">
        <v>303</v>
      </c>
      <c r="D38" s="844"/>
      <c r="E38" s="848">
        <f>+T38/1000</f>
        <v>28</v>
      </c>
      <c r="F38" s="849">
        <f>+AD38/1000</f>
        <v>28</v>
      </c>
      <c r="G38" s="845">
        <f>+F38-E38</f>
        <v>0</v>
      </c>
      <c r="H38" s="850">
        <f t="shared" si="8"/>
        <v>1</v>
      </c>
      <c r="I38" s="851">
        <f t="shared" si="7"/>
        <v>0</v>
      </c>
      <c r="J38" s="852">
        <v>28</v>
      </c>
      <c r="K38" s="853" t="s">
        <v>363</v>
      </c>
      <c r="L38" s="852">
        <v>28000</v>
      </c>
      <c r="M38" s="852"/>
      <c r="N38" s="852"/>
      <c r="O38" s="852"/>
      <c r="P38" s="852"/>
      <c r="Q38" s="852"/>
      <c r="R38" s="852"/>
      <c r="S38" s="852" t="s">
        <v>6</v>
      </c>
      <c r="T38" s="854">
        <v>28000</v>
      </c>
      <c r="U38" s="846" t="s">
        <v>364</v>
      </c>
      <c r="V38" s="855">
        <v>28000</v>
      </c>
      <c r="W38" s="847"/>
      <c r="X38" s="847"/>
      <c r="Y38" s="847"/>
      <c r="Z38" s="847"/>
      <c r="AA38" s="847"/>
      <c r="AB38" s="856"/>
      <c r="AC38" s="857" t="s">
        <v>6</v>
      </c>
      <c r="AD38" s="889">
        <f>+V38</f>
        <v>28000</v>
      </c>
    </row>
    <row r="39" spans="1:30" s="199" customFormat="1" ht="18" customHeight="1" x14ac:dyDescent="0.2">
      <c r="A39" s="344"/>
      <c r="B39" s="344"/>
      <c r="C39" s="344"/>
      <c r="D39" s="202"/>
      <c r="E39" s="214"/>
      <c r="F39" s="214"/>
      <c r="G39" s="203"/>
      <c r="H39" s="344"/>
      <c r="I39" s="344"/>
      <c r="J39" s="316"/>
      <c r="K39" s="275"/>
      <c r="L39" s="200"/>
      <c r="M39" s="201"/>
      <c r="N39" s="201"/>
      <c r="O39" s="201"/>
      <c r="P39" s="201"/>
      <c r="Q39" s="201"/>
      <c r="R39" s="212"/>
      <c r="S39" s="282"/>
      <c r="T39" s="201"/>
      <c r="U39" s="275"/>
      <c r="V39" s="200"/>
      <c r="W39" s="201"/>
      <c r="X39" s="201"/>
      <c r="Y39" s="201"/>
      <c r="Z39" s="201"/>
      <c r="AA39" s="201"/>
      <c r="AB39" s="212"/>
      <c r="AC39" s="282"/>
      <c r="AD39" s="201"/>
    </row>
    <row r="40" spans="1:30" s="199" customFormat="1" ht="18" customHeight="1" x14ac:dyDescent="0.2">
      <c r="A40" s="344"/>
      <c r="B40" s="344"/>
      <c r="C40" s="344"/>
      <c r="D40" s="202"/>
      <c r="E40" s="214"/>
      <c r="F40" s="214"/>
      <c r="G40" s="203"/>
      <c r="H40" s="344"/>
      <c r="I40" s="344"/>
      <c r="J40" s="316"/>
      <c r="K40" s="269"/>
      <c r="L40" s="200"/>
      <c r="M40" s="201"/>
      <c r="N40" s="201"/>
      <c r="O40" s="201"/>
      <c r="P40" s="201"/>
      <c r="Q40" s="201"/>
      <c r="R40" s="212"/>
      <c r="S40" s="282"/>
      <c r="T40" s="201"/>
      <c r="U40" s="275"/>
      <c r="V40" s="200"/>
      <c r="W40" s="201"/>
      <c r="X40" s="201"/>
      <c r="Y40" s="201"/>
      <c r="Z40" s="201"/>
      <c r="AA40" s="201"/>
      <c r="AB40" s="212"/>
      <c r="AC40" s="282"/>
      <c r="AD40" s="201"/>
    </row>
    <row r="41" spans="1:30" s="199" customFormat="1" ht="18" customHeight="1" x14ac:dyDescent="0.2">
      <c r="A41" s="344"/>
      <c r="B41" s="344"/>
      <c r="C41" s="344"/>
      <c r="D41" s="202"/>
      <c r="E41" s="214"/>
      <c r="F41" s="214"/>
      <c r="G41" s="203"/>
      <c r="H41" s="344"/>
      <c r="I41" s="344"/>
      <c r="J41" s="316"/>
      <c r="K41" s="269"/>
      <c r="L41" s="200"/>
      <c r="M41" s="201"/>
      <c r="N41" s="201"/>
      <c r="O41" s="201"/>
      <c r="P41" s="201"/>
      <c r="Q41" s="201"/>
      <c r="R41" s="212"/>
      <c r="S41" s="282"/>
      <c r="T41" s="201"/>
      <c r="U41" s="275"/>
      <c r="V41" s="200"/>
      <c r="W41" s="201"/>
      <c r="X41" s="201"/>
      <c r="Y41" s="201"/>
      <c r="Z41" s="201"/>
      <c r="AA41" s="201"/>
      <c r="AB41" s="212"/>
      <c r="AC41" s="282"/>
      <c r="AD41" s="201"/>
    </row>
    <row r="42" spans="1:30" s="199" customFormat="1" ht="18" customHeight="1" x14ac:dyDescent="0.2">
      <c r="A42" s="344"/>
      <c r="B42" s="344"/>
      <c r="C42" s="344"/>
      <c r="D42" s="202"/>
      <c r="E42" s="214"/>
      <c r="F42" s="214"/>
      <c r="G42" s="203"/>
      <c r="H42" s="344"/>
      <c r="I42" s="344"/>
      <c r="J42" s="316"/>
      <c r="K42" s="269"/>
      <c r="L42" s="200"/>
      <c r="M42" s="201"/>
      <c r="N42" s="201"/>
      <c r="O42" s="201"/>
      <c r="P42" s="201"/>
      <c r="Q42" s="201"/>
      <c r="R42" s="212"/>
      <c r="S42" s="282"/>
      <c r="T42" s="201"/>
      <c r="U42" s="275"/>
      <c r="V42" s="200"/>
      <c r="W42" s="201"/>
      <c r="X42" s="201"/>
      <c r="Y42" s="201"/>
      <c r="Z42" s="201"/>
      <c r="AA42" s="201"/>
      <c r="AB42" s="212"/>
      <c r="AC42" s="282"/>
      <c r="AD42" s="201"/>
    </row>
    <row r="43" spans="1:30" s="199" customFormat="1" ht="18" customHeight="1" x14ac:dyDescent="0.2">
      <c r="A43" s="344"/>
      <c r="B43" s="344"/>
      <c r="C43" s="344"/>
      <c r="D43" s="202"/>
      <c r="E43" s="214"/>
      <c r="F43" s="214"/>
      <c r="G43" s="203"/>
      <c r="H43" s="344"/>
      <c r="I43" s="344"/>
      <c r="J43" s="316"/>
      <c r="K43" s="269"/>
      <c r="L43" s="200"/>
      <c r="M43" s="201"/>
      <c r="N43" s="201"/>
      <c r="O43" s="201"/>
      <c r="P43" s="201"/>
      <c r="Q43" s="201"/>
      <c r="R43" s="212"/>
      <c r="S43" s="282"/>
      <c r="T43" s="201"/>
      <c r="U43" s="275"/>
      <c r="V43" s="200"/>
      <c r="W43" s="201"/>
      <c r="X43" s="201"/>
      <c r="Y43" s="201"/>
      <c r="Z43" s="201"/>
      <c r="AA43" s="201"/>
      <c r="AB43" s="212"/>
      <c r="AC43" s="282"/>
      <c r="AD43" s="201"/>
    </row>
    <row r="44" spans="1:30" s="199" customFormat="1" ht="18" customHeight="1" x14ac:dyDescent="0.2">
      <c r="A44" s="344"/>
      <c r="B44" s="344"/>
      <c r="C44" s="344"/>
      <c r="D44" s="202"/>
      <c r="E44" s="214"/>
      <c r="F44" s="214"/>
      <c r="G44" s="203"/>
      <c r="H44" s="344"/>
      <c r="I44" s="344"/>
      <c r="J44" s="316"/>
      <c r="K44" s="269"/>
      <c r="L44" s="200"/>
      <c r="M44" s="201"/>
      <c r="N44" s="201"/>
      <c r="O44" s="201"/>
      <c r="P44" s="201"/>
      <c r="Q44" s="201"/>
      <c r="R44" s="212"/>
      <c r="S44" s="282"/>
      <c r="T44" s="201"/>
      <c r="U44" s="275"/>
      <c r="V44" s="200"/>
      <c r="W44" s="201"/>
      <c r="X44" s="201"/>
      <c r="Y44" s="201"/>
      <c r="Z44" s="201"/>
      <c r="AA44" s="201"/>
      <c r="AB44" s="212"/>
      <c r="AC44" s="282"/>
      <c r="AD44" s="201"/>
    </row>
    <row r="45" spans="1:30" s="199" customFormat="1" ht="18" customHeight="1" x14ac:dyDescent="0.2">
      <c r="A45" s="344"/>
      <c r="B45" s="344"/>
      <c r="C45" s="344"/>
      <c r="D45" s="202"/>
      <c r="E45" s="214"/>
      <c r="F45" s="214"/>
      <c r="G45" s="203"/>
      <c r="H45" s="344"/>
      <c r="I45" s="344"/>
      <c r="J45" s="316"/>
      <c r="K45" s="269"/>
      <c r="L45" s="200"/>
      <c r="M45" s="201"/>
      <c r="N45" s="201"/>
      <c r="O45" s="201"/>
      <c r="P45" s="201"/>
      <c r="Q45" s="201"/>
      <c r="R45" s="212"/>
      <c r="S45" s="282"/>
      <c r="T45" s="201"/>
      <c r="U45" s="275"/>
      <c r="V45" s="200"/>
      <c r="W45" s="201"/>
      <c r="X45" s="201"/>
      <c r="Y45" s="201"/>
      <c r="Z45" s="201"/>
      <c r="AA45" s="201"/>
      <c r="AB45" s="212"/>
      <c r="AC45" s="282"/>
      <c r="AD45" s="201"/>
    </row>
    <row r="46" spans="1:30" s="199" customFormat="1" ht="18" customHeight="1" x14ac:dyDescent="0.2">
      <c r="A46" s="344"/>
      <c r="B46" s="344"/>
      <c r="C46" s="344"/>
      <c r="D46" s="202"/>
      <c r="E46" s="214"/>
      <c r="F46" s="214"/>
      <c r="G46" s="203"/>
      <c r="H46" s="344"/>
      <c r="I46" s="344"/>
      <c r="J46" s="316"/>
      <c r="K46" s="269"/>
      <c r="L46" s="200"/>
      <c r="M46" s="201"/>
      <c r="N46" s="201"/>
      <c r="O46" s="201"/>
      <c r="P46" s="201"/>
      <c r="Q46" s="201"/>
      <c r="R46" s="212"/>
      <c r="S46" s="282"/>
      <c r="T46" s="201"/>
      <c r="U46" s="275"/>
      <c r="V46" s="200"/>
      <c r="W46" s="201"/>
      <c r="X46" s="201"/>
      <c r="Y46" s="201"/>
      <c r="Z46" s="201"/>
      <c r="AA46" s="201"/>
      <c r="AB46" s="212"/>
      <c r="AC46" s="282"/>
      <c r="AD46" s="201"/>
    </row>
    <row r="47" spans="1:30" s="199" customFormat="1" ht="18" customHeight="1" x14ac:dyDescent="0.2">
      <c r="A47" s="344"/>
      <c r="B47" s="344"/>
      <c r="C47" s="344"/>
      <c r="D47" s="202"/>
      <c r="E47" s="214"/>
      <c r="F47" s="214"/>
      <c r="G47" s="203"/>
      <c r="H47" s="344"/>
      <c r="I47" s="344"/>
      <c r="J47" s="316"/>
      <c r="K47" s="269"/>
      <c r="L47" s="200"/>
      <c r="M47" s="201"/>
      <c r="N47" s="201"/>
      <c r="O47" s="201"/>
      <c r="P47" s="201"/>
      <c r="Q47" s="201"/>
      <c r="R47" s="212"/>
      <c r="S47" s="282"/>
      <c r="T47" s="201"/>
      <c r="U47" s="275"/>
      <c r="V47" s="200"/>
      <c r="W47" s="201"/>
      <c r="X47" s="201"/>
      <c r="Y47" s="201"/>
      <c r="Z47" s="201"/>
      <c r="AA47" s="201"/>
      <c r="AB47" s="212"/>
      <c r="AC47" s="282"/>
      <c r="AD47" s="201"/>
    </row>
    <row r="48" spans="1:30" s="199" customFormat="1" ht="18" customHeight="1" x14ac:dyDescent="0.2">
      <c r="A48" s="344"/>
      <c r="B48" s="344"/>
      <c r="C48" s="344"/>
      <c r="D48" s="202"/>
      <c r="E48" s="214"/>
      <c r="F48" s="214"/>
      <c r="G48" s="203"/>
      <c r="H48" s="344"/>
      <c r="I48" s="344"/>
      <c r="J48" s="316"/>
      <c r="K48" s="269"/>
      <c r="L48" s="200"/>
      <c r="M48" s="201"/>
      <c r="N48" s="201"/>
      <c r="O48" s="201"/>
      <c r="P48" s="201"/>
      <c r="Q48" s="201"/>
      <c r="R48" s="212"/>
      <c r="S48" s="282"/>
      <c r="T48" s="201"/>
      <c r="U48" s="275"/>
      <c r="V48" s="200"/>
      <c r="W48" s="201"/>
      <c r="X48" s="201"/>
      <c r="Y48" s="201"/>
      <c r="Z48" s="201"/>
      <c r="AA48" s="201"/>
      <c r="AB48" s="212"/>
      <c r="AC48" s="282"/>
      <c r="AD48" s="201"/>
    </row>
    <row r="49" spans="1:30" s="199" customFormat="1" ht="18" customHeight="1" x14ac:dyDescent="0.2">
      <c r="A49" s="344"/>
      <c r="B49" s="344"/>
      <c r="C49" s="344"/>
      <c r="D49" s="202"/>
      <c r="E49" s="214"/>
      <c r="F49" s="214"/>
      <c r="G49" s="203"/>
      <c r="H49" s="344"/>
      <c r="I49" s="344"/>
      <c r="J49" s="316"/>
      <c r="K49" s="269"/>
      <c r="L49" s="200"/>
      <c r="M49" s="201"/>
      <c r="N49" s="201"/>
      <c r="O49" s="201"/>
      <c r="P49" s="201"/>
      <c r="Q49" s="201"/>
      <c r="R49" s="212"/>
      <c r="S49" s="282"/>
      <c r="T49" s="201"/>
      <c r="U49" s="275"/>
      <c r="V49" s="200"/>
      <c r="W49" s="201"/>
      <c r="X49" s="201"/>
      <c r="Y49" s="201"/>
      <c r="Z49" s="201"/>
      <c r="AA49" s="201"/>
      <c r="AB49" s="212"/>
      <c r="AC49" s="282"/>
      <c r="AD49" s="201"/>
    </row>
    <row r="50" spans="1:30" s="199" customFormat="1" ht="18" customHeight="1" x14ac:dyDescent="0.2">
      <c r="A50" s="344"/>
      <c r="B50" s="344"/>
      <c r="C50" s="344"/>
      <c r="D50" s="202"/>
      <c r="E50" s="214"/>
      <c r="F50" s="214"/>
      <c r="G50" s="203"/>
      <c r="H50" s="344"/>
      <c r="I50" s="344"/>
      <c r="J50" s="316"/>
      <c r="K50" s="269"/>
      <c r="L50" s="200"/>
      <c r="M50" s="201"/>
      <c r="N50" s="201"/>
      <c r="O50" s="201"/>
      <c r="P50" s="201"/>
      <c r="Q50" s="201"/>
      <c r="R50" s="212"/>
      <c r="S50" s="282"/>
      <c r="T50" s="201"/>
      <c r="U50" s="275"/>
      <c r="V50" s="200"/>
      <c r="W50" s="201"/>
      <c r="X50" s="201"/>
      <c r="Y50" s="201"/>
      <c r="Z50" s="201"/>
      <c r="AA50" s="201"/>
      <c r="AB50" s="212"/>
      <c r="AC50" s="282"/>
      <c r="AD50" s="201"/>
    </row>
    <row r="51" spans="1:30" s="199" customFormat="1" ht="18" customHeight="1" x14ac:dyDescent="0.2">
      <c r="A51" s="344"/>
      <c r="B51" s="344"/>
      <c r="C51" s="344"/>
      <c r="D51" s="202"/>
      <c r="E51" s="214"/>
      <c r="F51" s="214"/>
      <c r="G51" s="203"/>
      <c r="H51" s="344"/>
      <c r="I51" s="344"/>
      <c r="J51" s="316"/>
      <c r="K51" s="269"/>
      <c r="L51" s="200"/>
      <c r="M51" s="201"/>
      <c r="N51" s="201"/>
      <c r="O51" s="201"/>
      <c r="P51" s="201"/>
      <c r="Q51" s="201"/>
      <c r="R51" s="212"/>
      <c r="S51" s="282"/>
      <c r="T51" s="201"/>
      <c r="U51" s="275"/>
      <c r="V51" s="200"/>
      <c r="W51" s="201"/>
      <c r="X51" s="201"/>
      <c r="Y51" s="201"/>
      <c r="Z51" s="201"/>
      <c r="AA51" s="201"/>
      <c r="AB51" s="212"/>
      <c r="AC51" s="282"/>
      <c r="AD51" s="201"/>
    </row>
    <row r="52" spans="1:30" s="199" customFormat="1" ht="18" customHeight="1" x14ac:dyDescent="0.2">
      <c r="A52" s="344"/>
      <c r="B52" s="344"/>
      <c r="C52" s="344"/>
      <c r="D52" s="202"/>
      <c r="E52" s="214"/>
      <c r="F52" s="214"/>
      <c r="G52" s="203"/>
      <c r="H52" s="344"/>
      <c r="I52" s="344"/>
      <c r="J52" s="316"/>
      <c r="K52" s="269"/>
      <c r="L52" s="200"/>
      <c r="M52" s="201"/>
      <c r="N52" s="201"/>
      <c r="O52" s="201"/>
      <c r="P52" s="201"/>
      <c r="Q52" s="201"/>
      <c r="R52" s="212"/>
      <c r="S52" s="282"/>
      <c r="T52" s="201"/>
      <c r="U52" s="275"/>
      <c r="V52" s="200"/>
      <c r="W52" s="201"/>
      <c r="X52" s="201"/>
      <c r="Y52" s="201"/>
      <c r="Z52" s="201"/>
      <c r="AA52" s="201"/>
      <c r="AB52" s="212"/>
      <c r="AC52" s="282"/>
      <c r="AD52" s="201"/>
    </row>
    <row r="53" spans="1:30" s="199" customFormat="1" ht="18" customHeight="1" x14ac:dyDescent="0.2">
      <c r="A53" s="344"/>
      <c r="B53" s="344"/>
      <c r="C53" s="344"/>
      <c r="D53" s="202"/>
      <c r="E53" s="214"/>
      <c r="F53" s="214"/>
      <c r="G53" s="203"/>
      <c r="H53" s="344"/>
      <c r="I53" s="344"/>
      <c r="J53" s="316"/>
      <c r="K53" s="269"/>
      <c r="L53" s="200"/>
      <c r="M53" s="201"/>
      <c r="N53" s="201"/>
      <c r="O53" s="201"/>
      <c r="P53" s="201"/>
      <c r="Q53" s="201"/>
      <c r="R53" s="212"/>
      <c r="S53" s="282"/>
      <c r="T53" s="201"/>
      <c r="U53" s="275"/>
      <c r="V53" s="200"/>
      <c r="W53" s="201"/>
      <c r="X53" s="201"/>
      <c r="Y53" s="201"/>
      <c r="Z53" s="201"/>
      <c r="AA53" s="201"/>
      <c r="AB53" s="212"/>
      <c r="AC53" s="282"/>
      <c r="AD53" s="201"/>
    </row>
    <row r="54" spans="1:30" s="199" customFormat="1" ht="18" customHeight="1" x14ac:dyDescent="0.2">
      <c r="A54" s="344"/>
      <c r="B54" s="344"/>
      <c r="C54" s="344"/>
      <c r="D54" s="202"/>
      <c r="E54" s="214"/>
      <c r="F54" s="214"/>
      <c r="G54" s="203"/>
      <c r="H54" s="344"/>
      <c r="I54" s="344"/>
      <c r="J54" s="316"/>
      <c r="K54" s="269"/>
      <c r="L54" s="200"/>
      <c r="M54" s="201"/>
      <c r="N54" s="201"/>
      <c r="O54" s="201"/>
      <c r="P54" s="201"/>
      <c r="Q54" s="201"/>
      <c r="R54" s="212"/>
      <c r="S54" s="282"/>
      <c r="T54" s="201"/>
      <c r="U54" s="275"/>
      <c r="V54" s="200"/>
      <c r="W54" s="201"/>
      <c r="X54" s="201"/>
      <c r="Y54" s="201"/>
      <c r="Z54" s="201"/>
      <c r="AA54" s="201"/>
      <c r="AB54" s="212"/>
      <c r="AC54" s="282"/>
      <c r="AD54" s="201"/>
    </row>
    <row r="55" spans="1:30" s="199" customFormat="1" ht="18" customHeight="1" x14ac:dyDescent="0.2">
      <c r="A55" s="344"/>
      <c r="B55" s="344"/>
      <c r="C55" s="344"/>
      <c r="D55" s="202"/>
      <c r="E55" s="214"/>
      <c r="F55" s="214"/>
      <c r="G55" s="203"/>
      <c r="H55" s="344"/>
      <c r="I55" s="344"/>
      <c r="J55" s="316"/>
      <c r="K55" s="269"/>
      <c r="L55" s="200"/>
      <c r="M55" s="201"/>
      <c r="N55" s="201"/>
      <c r="O55" s="201"/>
      <c r="P55" s="201"/>
      <c r="Q55" s="201"/>
      <c r="R55" s="212"/>
      <c r="S55" s="282"/>
      <c r="T55" s="201"/>
      <c r="U55" s="275"/>
      <c r="V55" s="200"/>
      <c r="W55" s="201"/>
      <c r="X55" s="201"/>
      <c r="Y55" s="201"/>
      <c r="Z55" s="201"/>
      <c r="AA55" s="201"/>
      <c r="AB55" s="212"/>
      <c r="AC55" s="282"/>
      <c r="AD55" s="201"/>
    </row>
    <row r="56" spans="1:30" s="199" customFormat="1" ht="18" customHeight="1" x14ac:dyDescent="0.2">
      <c r="A56" s="344"/>
      <c r="B56" s="344"/>
      <c r="C56" s="344"/>
      <c r="D56" s="202"/>
      <c r="E56" s="214"/>
      <c r="F56" s="214"/>
      <c r="G56" s="203"/>
      <c r="H56" s="344"/>
      <c r="I56" s="344"/>
      <c r="J56" s="316"/>
      <c r="K56" s="269"/>
      <c r="L56" s="200"/>
      <c r="M56" s="201"/>
      <c r="N56" s="201"/>
      <c r="O56" s="201"/>
      <c r="P56" s="201"/>
      <c r="Q56" s="201"/>
      <c r="R56" s="212"/>
      <c r="S56" s="282"/>
      <c r="T56" s="201"/>
      <c r="U56" s="275"/>
      <c r="V56" s="200"/>
      <c r="W56" s="201"/>
      <c r="X56" s="201"/>
      <c r="Y56" s="201"/>
      <c r="Z56" s="201"/>
      <c r="AA56" s="201"/>
      <c r="AB56" s="212"/>
      <c r="AC56" s="282"/>
      <c r="AD56" s="201"/>
    </row>
    <row r="57" spans="1:30" s="199" customFormat="1" ht="18" customHeight="1" x14ac:dyDescent="0.2">
      <c r="A57" s="344"/>
      <c r="B57" s="344"/>
      <c r="C57" s="344"/>
      <c r="D57" s="202"/>
      <c r="E57" s="214"/>
      <c r="F57" s="214"/>
      <c r="G57" s="203"/>
      <c r="H57" s="344"/>
      <c r="I57" s="344"/>
      <c r="J57" s="316"/>
      <c r="K57" s="269"/>
      <c r="L57" s="200"/>
      <c r="M57" s="201"/>
      <c r="N57" s="201"/>
      <c r="O57" s="201"/>
      <c r="P57" s="201"/>
      <c r="Q57" s="201"/>
      <c r="R57" s="212"/>
      <c r="S57" s="282"/>
      <c r="T57" s="201"/>
      <c r="U57" s="275"/>
      <c r="V57" s="200"/>
      <c r="W57" s="201"/>
      <c r="X57" s="201"/>
      <c r="Y57" s="201"/>
      <c r="Z57" s="201"/>
      <c r="AA57" s="201"/>
      <c r="AB57" s="212"/>
      <c r="AC57" s="282"/>
      <c r="AD57" s="201"/>
    </row>
    <row r="58" spans="1:30" s="199" customFormat="1" ht="18" customHeight="1" x14ac:dyDescent="0.2">
      <c r="A58" s="344"/>
      <c r="B58" s="344"/>
      <c r="C58" s="344"/>
      <c r="D58" s="202"/>
      <c r="E58" s="214"/>
      <c r="F58" s="214"/>
      <c r="G58" s="203"/>
      <c r="H58" s="344"/>
      <c r="I58" s="344"/>
      <c r="J58" s="316"/>
      <c r="K58" s="269"/>
      <c r="L58" s="200"/>
      <c r="M58" s="201"/>
      <c r="N58" s="201"/>
      <c r="O58" s="201"/>
      <c r="P58" s="201"/>
      <c r="Q58" s="201"/>
      <c r="R58" s="212"/>
      <c r="S58" s="282"/>
      <c r="T58" s="201"/>
      <c r="U58" s="275"/>
      <c r="V58" s="200"/>
      <c r="W58" s="201"/>
      <c r="X58" s="201"/>
      <c r="Y58" s="201"/>
      <c r="Z58" s="201"/>
      <c r="AA58" s="201"/>
      <c r="AB58" s="212"/>
      <c r="AC58" s="282"/>
      <c r="AD58" s="201"/>
    </row>
    <row r="59" spans="1:30" s="199" customFormat="1" ht="18" customHeight="1" x14ac:dyDescent="0.2">
      <c r="A59" s="344"/>
      <c r="B59" s="344"/>
      <c r="C59" s="344"/>
      <c r="D59" s="202"/>
      <c r="E59" s="214"/>
      <c r="F59" s="214"/>
      <c r="G59" s="203"/>
      <c r="H59" s="344"/>
      <c r="I59" s="344"/>
      <c r="J59" s="316"/>
      <c r="K59" s="269"/>
      <c r="L59" s="200"/>
      <c r="M59" s="201"/>
      <c r="N59" s="201"/>
      <c r="O59" s="201"/>
      <c r="P59" s="201"/>
      <c r="Q59" s="201"/>
      <c r="R59" s="212"/>
      <c r="S59" s="282"/>
      <c r="T59" s="201"/>
      <c r="U59" s="275"/>
      <c r="V59" s="200"/>
      <c r="W59" s="201"/>
      <c r="X59" s="201"/>
      <c r="Y59" s="201"/>
      <c r="Z59" s="201"/>
      <c r="AA59" s="201"/>
      <c r="AB59" s="212"/>
      <c r="AC59" s="282"/>
      <c r="AD59" s="201"/>
    </row>
    <row r="60" spans="1:30" s="199" customFormat="1" ht="18" customHeight="1" x14ac:dyDescent="0.2">
      <c r="A60" s="344"/>
      <c r="B60" s="344"/>
      <c r="C60" s="344"/>
      <c r="D60" s="202"/>
      <c r="E60" s="214"/>
      <c r="F60" s="214"/>
      <c r="G60" s="203"/>
      <c r="H60" s="344"/>
      <c r="I60" s="344"/>
      <c r="J60" s="316"/>
      <c r="K60" s="269"/>
      <c r="L60" s="200"/>
      <c r="M60" s="201"/>
      <c r="N60" s="201"/>
      <c r="O60" s="201"/>
      <c r="P60" s="201"/>
      <c r="Q60" s="201"/>
      <c r="R60" s="212"/>
      <c r="S60" s="282"/>
      <c r="T60" s="201"/>
      <c r="U60" s="275"/>
      <c r="V60" s="200"/>
      <c r="W60" s="201"/>
      <c r="X60" s="201"/>
      <c r="Y60" s="201"/>
      <c r="Z60" s="201"/>
      <c r="AA60" s="201"/>
      <c r="AB60" s="212"/>
      <c r="AC60" s="282"/>
      <c r="AD60" s="201"/>
    </row>
    <row r="61" spans="1:30" s="199" customFormat="1" ht="18" customHeight="1" x14ac:dyDescent="0.2">
      <c r="A61" s="344"/>
      <c r="B61" s="344"/>
      <c r="C61" s="344"/>
      <c r="D61" s="202"/>
      <c r="E61" s="214"/>
      <c r="F61" s="214"/>
      <c r="G61" s="203"/>
      <c r="H61" s="344"/>
      <c r="I61" s="344"/>
      <c r="J61" s="316"/>
      <c r="K61" s="269"/>
      <c r="L61" s="200"/>
      <c r="M61" s="201"/>
      <c r="N61" s="201"/>
      <c r="O61" s="201"/>
      <c r="P61" s="201"/>
      <c r="Q61" s="201"/>
      <c r="R61" s="212"/>
      <c r="S61" s="282"/>
      <c r="T61" s="201"/>
      <c r="U61" s="275"/>
      <c r="V61" s="200"/>
      <c r="W61" s="201"/>
      <c r="X61" s="201"/>
      <c r="Y61" s="201"/>
      <c r="Z61" s="201"/>
      <c r="AA61" s="201"/>
      <c r="AB61" s="212"/>
      <c r="AC61" s="282"/>
      <c r="AD61" s="201"/>
    </row>
    <row r="62" spans="1:30" s="199" customFormat="1" ht="18" customHeight="1" x14ac:dyDescent="0.2">
      <c r="A62" s="344"/>
      <c r="B62" s="344"/>
      <c r="C62" s="344"/>
      <c r="D62" s="202"/>
      <c r="E62" s="214"/>
      <c r="F62" s="214"/>
      <c r="G62" s="203"/>
      <c r="H62" s="344"/>
      <c r="I62" s="344"/>
      <c r="J62" s="316"/>
      <c r="K62" s="269"/>
      <c r="L62" s="200"/>
      <c r="M62" s="201"/>
      <c r="N62" s="201"/>
      <c r="O62" s="201"/>
      <c r="P62" s="201"/>
      <c r="Q62" s="201"/>
      <c r="R62" s="212"/>
      <c r="S62" s="282"/>
      <c r="T62" s="201"/>
      <c r="U62" s="275"/>
      <c r="V62" s="200"/>
      <c r="W62" s="201"/>
      <c r="X62" s="201"/>
      <c r="Y62" s="201"/>
      <c r="Z62" s="201"/>
      <c r="AA62" s="201"/>
      <c r="AB62" s="212"/>
      <c r="AC62" s="282"/>
      <c r="AD62" s="201"/>
    </row>
    <row r="63" spans="1:30" s="199" customFormat="1" ht="18" customHeight="1" x14ac:dyDescent="0.2">
      <c r="A63" s="344"/>
      <c r="B63" s="344"/>
      <c r="C63" s="344"/>
      <c r="D63" s="202"/>
      <c r="E63" s="214"/>
      <c r="F63" s="214"/>
      <c r="G63" s="203"/>
      <c r="H63" s="344"/>
      <c r="I63" s="344"/>
      <c r="J63" s="316"/>
      <c r="K63" s="269"/>
      <c r="L63" s="200"/>
      <c r="M63" s="201"/>
      <c r="N63" s="201"/>
      <c r="O63" s="201"/>
      <c r="P63" s="201"/>
      <c r="Q63" s="201"/>
      <c r="R63" s="212"/>
      <c r="S63" s="282"/>
      <c r="T63" s="201"/>
      <c r="U63" s="275"/>
      <c r="V63" s="200"/>
      <c r="W63" s="201"/>
      <c r="X63" s="201"/>
      <c r="Y63" s="201"/>
      <c r="Z63" s="201"/>
      <c r="AA63" s="201"/>
      <c r="AB63" s="212"/>
      <c r="AC63" s="282"/>
      <c r="AD63" s="201"/>
    </row>
    <row r="64" spans="1:30" s="199" customFormat="1" ht="18" customHeight="1" x14ac:dyDescent="0.2">
      <c r="A64" s="344"/>
      <c r="B64" s="344"/>
      <c r="C64" s="344"/>
      <c r="D64" s="202"/>
      <c r="E64" s="214"/>
      <c r="F64" s="214"/>
      <c r="G64" s="203"/>
      <c r="H64" s="344"/>
      <c r="I64" s="344"/>
      <c r="J64" s="316"/>
      <c r="K64" s="269"/>
      <c r="L64" s="200"/>
      <c r="M64" s="201"/>
      <c r="N64" s="201"/>
      <c r="O64" s="201"/>
      <c r="P64" s="201"/>
      <c r="Q64" s="201"/>
      <c r="R64" s="212"/>
      <c r="S64" s="282"/>
      <c r="T64" s="201"/>
      <c r="U64" s="275"/>
      <c r="V64" s="200"/>
      <c r="W64" s="201"/>
      <c r="X64" s="201"/>
      <c r="Y64" s="201"/>
      <c r="Z64" s="201"/>
      <c r="AA64" s="201"/>
      <c r="AB64" s="212"/>
      <c r="AC64" s="282"/>
      <c r="AD64" s="201"/>
    </row>
    <row r="65" spans="1:30" s="199" customFormat="1" ht="18" customHeight="1" x14ac:dyDescent="0.2">
      <c r="A65" s="344"/>
      <c r="B65" s="344"/>
      <c r="C65" s="344"/>
      <c r="D65" s="202"/>
      <c r="E65" s="214"/>
      <c r="F65" s="214"/>
      <c r="G65" s="203"/>
      <c r="H65" s="344"/>
      <c r="I65" s="344"/>
      <c r="J65" s="316"/>
      <c r="K65" s="269"/>
      <c r="L65" s="200"/>
      <c r="M65" s="201"/>
      <c r="N65" s="201"/>
      <c r="O65" s="201"/>
      <c r="P65" s="201"/>
      <c r="Q65" s="201"/>
      <c r="R65" s="212"/>
      <c r="S65" s="282"/>
      <c r="T65" s="201"/>
      <c r="U65" s="275"/>
      <c r="V65" s="200"/>
      <c r="W65" s="201"/>
      <c r="X65" s="201"/>
      <c r="Y65" s="201"/>
      <c r="Z65" s="201"/>
      <c r="AA65" s="201"/>
      <c r="AB65" s="212"/>
      <c r="AC65" s="282"/>
      <c r="AD65" s="201"/>
    </row>
    <row r="66" spans="1:30" s="199" customFormat="1" ht="18" customHeight="1" x14ac:dyDescent="0.2">
      <c r="A66" s="344"/>
      <c r="B66" s="344"/>
      <c r="C66" s="344"/>
      <c r="D66" s="202"/>
      <c r="E66" s="214"/>
      <c r="F66" s="214"/>
      <c r="G66" s="203"/>
      <c r="H66" s="344"/>
      <c r="I66" s="344"/>
      <c r="J66" s="316"/>
      <c r="K66" s="269"/>
      <c r="L66" s="200"/>
      <c r="M66" s="201"/>
      <c r="N66" s="201"/>
      <c r="O66" s="201"/>
      <c r="P66" s="201"/>
      <c r="Q66" s="201"/>
      <c r="R66" s="212"/>
      <c r="S66" s="282"/>
      <c r="T66" s="201"/>
      <c r="U66" s="275"/>
      <c r="V66" s="200"/>
      <c r="W66" s="201"/>
      <c r="X66" s="201"/>
      <c r="Y66" s="201"/>
      <c r="Z66" s="201"/>
      <c r="AA66" s="201"/>
      <c r="AB66" s="212"/>
      <c r="AC66" s="282"/>
      <c r="AD66" s="201"/>
    </row>
    <row r="67" spans="1:30" s="199" customFormat="1" ht="18" customHeight="1" x14ac:dyDescent="0.2">
      <c r="A67" s="344"/>
      <c r="B67" s="344"/>
      <c r="C67" s="344"/>
      <c r="D67" s="202"/>
      <c r="E67" s="214"/>
      <c r="F67" s="214"/>
      <c r="G67" s="203"/>
      <c r="H67" s="344"/>
      <c r="I67" s="344"/>
      <c r="J67" s="316"/>
      <c r="K67" s="269"/>
      <c r="L67" s="200"/>
      <c r="M67" s="201"/>
      <c r="N67" s="201"/>
      <c r="O67" s="201"/>
      <c r="P67" s="201"/>
      <c r="Q67" s="201"/>
      <c r="R67" s="212"/>
      <c r="S67" s="282"/>
      <c r="T67" s="201"/>
      <c r="U67" s="275"/>
      <c r="V67" s="200"/>
      <c r="W67" s="201"/>
      <c r="X67" s="201"/>
      <c r="Y67" s="201"/>
      <c r="Z67" s="201"/>
      <c r="AA67" s="201"/>
      <c r="AB67" s="212"/>
      <c r="AC67" s="282"/>
      <c r="AD67" s="201"/>
    </row>
    <row r="68" spans="1:30" s="199" customFormat="1" ht="18" customHeight="1" x14ac:dyDescent="0.2">
      <c r="A68" s="344"/>
      <c r="B68" s="344"/>
      <c r="C68" s="344"/>
      <c r="D68" s="202"/>
      <c r="E68" s="214"/>
      <c r="F68" s="214"/>
      <c r="G68" s="203"/>
      <c r="H68" s="344"/>
      <c r="I68" s="344"/>
      <c r="J68" s="316"/>
      <c r="K68" s="269"/>
      <c r="L68" s="200"/>
      <c r="M68" s="201"/>
      <c r="N68" s="201"/>
      <c r="O68" s="201"/>
      <c r="P68" s="201"/>
      <c r="Q68" s="201"/>
      <c r="R68" s="212"/>
      <c r="S68" s="282"/>
      <c r="T68" s="201"/>
      <c r="U68" s="275"/>
      <c r="V68" s="200"/>
      <c r="W68" s="201"/>
      <c r="X68" s="201"/>
      <c r="Y68" s="201"/>
      <c r="Z68" s="201"/>
      <c r="AA68" s="201"/>
      <c r="AB68" s="212"/>
      <c r="AC68" s="282"/>
      <c r="AD68" s="201"/>
    </row>
    <row r="69" spans="1:30" s="199" customFormat="1" ht="18" customHeight="1" x14ac:dyDescent="0.2">
      <c r="A69" s="344"/>
      <c r="B69" s="344"/>
      <c r="C69" s="344"/>
      <c r="D69" s="202"/>
      <c r="E69" s="214"/>
      <c r="F69" s="214"/>
      <c r="G69" s="203"/>
      <c r="H69" s="344"/>
      <c r="I69" s="344"/>
      <c r="J69" s="316"/>
      <c r="K69" s="269"/>
      <c r="L69" s="200"/>
      <c r="M69" s="201"/>
      <c r="N69" s="201"/>
      <c r="O69" s="201"/>
      <c r="P69" s="201"/>
      <c r="Q69" s="201"/>
      <c r="R69" s="212"/>
      <c r="S69" s="282"/>
      <c r="T69" s="201"/>
      <c r="U69" s="275"/>
      <c r="V69" s="200"/>
      <c r="W69" s="201"/>
      <c r="X69" s="201"/>
      <c r="Y69" s="201"/>
      <c r="Z69" s="201"/>
      <c r="AA69" s="201"/>
      <c r="AB69" s="212"/>
      <c r="AC69" s="282"/>
      <c r="AD69" s="201"/>
    </row>
    <row r="70" spans="1:30" s="199" customFormat="1" ht="18" customHeight="1" x14ac:dyDescent="0.2">
      <c r="A70" s="344"/>
      <c r="B70" s="344"/>
      <c r="C70" s="344"/>
      <c r="D70" s="202"/>
      <c r="E70" s="214"/>
      <c r="F70" s="214"/>
      <c r="G70" s="203"/>
      <c r="H70" s="344"/>
      <c r="I70" s="344"/>
      <c r="J70" s="316"/>
      <c r="K70" s="269"/>
      <c r="L70" s="200"/>
      <c r="M70" s="201"/>
      <c r="N70" s="201"/>
      <c r="O70" s="201"/>
      <c r="P70" s="201"/>
      <c r="Q70" s="201"/>
      <c r="R70" s="212"/>
      <c r="S70" s="282"/>
      <c r="T70" s="201"/>
      <c r="U70" s="275"/>
      <c r="V70" s="200"/>
      <c r="W70" s="201"/>
      <c r="X70" s="201"/>
      <c r="Y70" s="201"/>
      <c r="Z70" s="201"/>
      <c r="AA70" s="201"/>
      <c r="AB70" s="212"/>
      <c r="AC70" s="282"/>
      <c r="AD70" s="201"/>
    </row>
    <row r="71" spans="1:30" s="199" customFormat="1" ht="18" customHeight="1" x14ac:dyDescent="0.2">
      <c r="A71" s="344"/>
      <c r="B71" s="344"/>
      <c r="C71" s="344"/>
      <c r="D71" s="202"/>
      <c r="E71" s="214"/>
      <c r="F71" s="214"/>
      <c r="G71" s="203"/>
      <c r="H71" s="344"/>
      <c r="I71" s="344"/>
      <c r="J71" s="316"/>
      <c r="K71" s="269"/>
      <c r="L71" s="200"/>
      <c r="M71" s="201"/>
      <c r="N71" s="201"/>
      <c r="O71" s="201"/>
      <c r="P71" s="201"/>
      <c r="Q71" s="201"/>
      <c r="R71" s="212"/>
      <c r="S71" s="282"/>
      <c r="T71" s="201"/>
      <c r="U71" s="275"/>
      <c r="V71" s="200"/>
      <c r="W71" s="201"/>
      <c r="X71" s="201"/>
      <c r="Y71" s="201"/>
      <c r="Z71" s="201"/>
      <c r="AA71" s="201"/>
      <c r="AB71" s="212"/>
      <c r="AC71" s="282"/>
      <c r="AD71" s="201"/>
    </row>
    <row r="72" spans="1:30" s="199" customFormat="1" ht="18" customHeight="1" x14ac:dyDescent="0.2">
      <c r="A72" s="344"/>
      <c r="B72" s="344"/>
      <c r="C72" s="344"/>
      <c r="D72" s="202"/>
      <c r="E72" s="214"/>
      <c r="F72" s="214"/>
      <c r="G72" s="203"/>
      <c r="H72" s="344"/>
      <c r="I72" s="344"/>
      <c r="J72" s="316"/>
      <c r="K72" s="269"/>
      <c r="L72" s="200"/>
      <c r="M72" s="201"/>
      <c r="N72" s="201"/>
      <c r="O72" s="201"/>
      <c r="P72" s="201"/>
      <c r="Q72" s="201"/>
      <c r="R72" s="212"/>
      <c r="S72" s="282"/>
      <c r="T72" s="201"/>
      <c r="U72" s="275"/>
      <c r="V72" s="200"/>
      <c r="W72" s="201"/>
      <c r="X72" s="201"/>
      <c r="Y72" s="201"/>
      <c r="Z72" s="201"/>
      <c r="AA72" s="201"/>
      <c r="AB72" s="212"/>
      <c r="AC72" s="282"/>
      <c r="AD72" s="201"/>
    </row>
    <row r="73" spans="1:30" s="199" customFormat="1" ht="18" customHeight="1" x14ac:dyDescent="0.2">
      <c r="A73" s="344"/>
      <c r="B73" s="344"/>
      <c r="C73" s="344"/>
      <c r="D73" s="202"/>
      <c r="E73" s="214"/>
      <c r="F73" s="214"/>
      <c r="G73" s="203"/>
      <c r="H73" s="344"/>
      <c r="I73" s="344"/>
      <c r="J73" s="316"/>
      <c r="K73" s="269"/>
      <c r="L73" s="200"/>
      <c r="M73" s="201"/>
      <c r="N73" s="201"/>
      <c r="O73" s="201"/>
      <c r="P73" s="201"/>
      <c r="Q73" s="201"/>
      <c r="R73" s="212"/>
      <c r="S73" s="282"/>
      <c r="T73" s="201"/>
      <c r="U73" s="275"/>
      <c r="V73" s="200"/>
      <c r="W73" s="201"/>
      <c r="X73" s="201"/>
      <c r="Y73" s="201"/>
      <c r="Z73" s="201"/>
      <c r="AA73" s="201"/>
      <c r="AB73" s="212"/>
      <c r="AC73" s="282"/>
      <c r="AD73" s="201"/>
    </row>
    <row r="74" spans="1:30" s="199" customFormat="1" ht="18" customHeight="1" x14ac:dyDescent="0.2">
      <c r="A74" s="344"/>
      <c r="B74" s="344"/>
      <c r="C74" s="344"/>
      <c r="D74" s="202"/>
      <c r="E74" s="214"/>
      <c r="F74" s="214"/>
      <c r="G74" s="203"/>
      <c r="H74" s="344"/>
      <c r="I74" s="344"/>
      <c r="J74" s="316"/>
      <c r="K74" s="269"/>
      <c r="L74" s="200"/>
      <c r="M74" s="201"/>
      <c r="N74" s="201"/>
      <c r="O74" s="201"/>
      <c r="P74" s="201"/>
      <c r="Q74" s="201"/>
      <c r="R74" s="212"/>
      <c r="S74" s="282"/>
      <c r="T74" s="201"/>
      <c r="U74" s="275"/>
      <c r="V74" s="200"/>
      <c r="W74" s="201"/>
      <c r="X74" s="201"/>
      <c r="Y74" s="201"/>
      <c r="Z74" s="201"/>
      <c r="AA74" s="201"/>
      <c r="AB74" s="212"/>
      <c r="AC74" s="282"/>
      <c r="AD74" s="201"/>
    </row>
    <row r="75" spans="1:30" s="199" customFormat="1" ht="18" customHeight="1" x14ac:dyDescent="0.2">
      <c r="A75" s="344"/>
      <c r="B75" s="344"/>
      <c r="C75" s="344"/>
      <c r="D75" s="202"/>
      <c r="E75" s="214"/>
      <c r="F75" s="214"/>
      <c r="G75" s="203"/>
      <c r="H75" s="344"/>
      <c r="I75" s="344"/>
      <c r="J75" s="316"/>
      <c r="K75" s="269"/>
      <c r="L75" s="200"/>
      <c r="M75" s="201"/>
      <c r="N75" s="201"/>
      <c r="O75" s="201"/>
      <c r="P75" s="201"/>
      <c r="Q75" s="201"/>
      <c r="R75" s="212"/>
      <c r="S75" s="282"/>
      <c r="T75" s="201"/>
      <c r="U75" s="275"/>
      <c r="V75" s="200"/>
      <c r="W75" s="201"/>
      <c r="X75" s="201"/>
      <c r="Y75" s="201"/>
      <c r="Z75" s="201"/>
      <c r="AA75" s="201"/>
      <c r="AB75" s="212"/>
      <c r="AC75" s="282"/>
      <c r="AD75" s="201"/>
    </row>
    <row r="76" spans="1:30" s="199" customFormat="1" ht="18" customHeight="1" x14ac:dyDescent="0.2">
      <c r="A76" s="344"/>
      <c r="B76" s="344"/>
      <c r="C76" s="344"/>
      <c r="D76" s="202"/>
      <c r="E76" s="214"/>
      <c r="F76" s="214"/>
      <c r="G76" s="203"/>
      <c r="H76" s="344"/>
      <c r="I76" s="344"/>
      <c r="J76" s="316"/>
      <c r="K76" s="269"/>
      <c r="L76" s="200"/>
      <c r="M76" s="201"/>
      <c r="N76" s="201"/>
      <c r="O76" s="201"/>
      <c r="P76" s="201"/>
      <c r="Q76" s="201"/>
      <c r="R76" s="212"/>
      <c r="S76" s="282"/>
      <c r="T76" s="201"/>
      <c r="U76" s="275"/>
      <c r="V76" s="200"/>
      <c r="W76" s="201"/>
      <c r="X76" s="201"/>
      <c r="Y76" s="201"/>
      <c r="Z76" s="201"/>
      <c r="AA76" s="201"/>
      <c r="AB76" s="212"/>
      <c r="AC76" s="282"/>
      <c r="AD76" s="201"/>
    </row>
    <row r="77" spans="1:30" s="199" customFormat="1" ht="18" customHeight="1" x14ac:dyDescent="0.2">
      <c r="A77" s="344"/>
      <c r="B77" s="344"/>
      <c r="C77" s="344"/>
      <c r="D77" s="202"/>
      <c r="E77" s="214"/>
      <c r="F77" s="214"/>
      <c r="G77" s="203"/>
      <c r="H77" s="344"/>
      <c r="I77" s="344"/>
      <c r="J77" s="316"/>
      <c r="K77" s="269"/>
      <c r="L77" s="200"/>
      <c r="M77" s="201"/>
      <c r="N77" s="201"/>
      <c r="O77" s="201"/>
      <c r="P77" s="201"/>
      <c r="Q77" s="201"/>
      <c r="R77" s="212"/>
      <c r="S77" s="282"/>
      <c r="T77" s="201"/>
      <c r="U77" s="275"/>
      <c r="V77" s="200"/>
      <c r="W77" s="201"/>
      <c r="X77" s="201"/>
      <c r="Y77" s="201"/>
      <c r="Z77" s="201"/>
      <c r="AA77" s="201"/>
      <c r="AB77" s="212"/>
      <c r="AC77" s="282"/>
      <c r="AD77" s="201"/>
    </row>
    <row r="78" spans="1:30" s="199" customFormat="1" ht="18" customHeight="1" x14ac:dyDescent="0.2">
      <c r="A78" s="344"/>
      <c r="B78" s="344"/>
      <c r="C78" s="344"/>
      <c r="D78" s="202"/>
      <c r="E78" s="214"/>
      <c r="F78" s="214"/>
      <c r="G78" s="203"/>
      <c r="H78" s="344"/>
      <c r="I78" s="344"/>
      <c r="J78" s="316"/>
      <c r="K78" s="269"/>
      <c r="L78" s="200"/>
      <c r="M78" s="201"/>
      <c r="N78" s="201"/>
      <c r="O78" s="201"/>
      <c r="P78" s="201"/>
      <c r="Q78" s="201"/>
      <c r="R78" s="212"/>
      <c r="S78" s="282"/>
      <c r="T78" s="201"/>
      <c r="U78" s="275"/>
      <c r="V78" s="200"/>
      <c r="W78" s="201"/>
      <c r="X78" s="201"/>
      <c r="Y78" s="201"/>
      <c r="Z78" s="201"/>
      <c r="AA78" s="201"/>
      <c r="AB78" s="212"/>
      <c r="AC78" s="282"/>
      <c r="AD78" s="201"/>
    </row>
    <row r="79" spans="1:30" s="199" customFormat="1" ht="18" customHeight="1" x14ac:dyDescent="0.2">
      <c r="A79" s="344"/>
      <c r="B79" s="344"/>
      <c r="C79" s="344"/>
      <c r="D79" s="202"/>
      <c r="E79" s="214"/>
      <c r="F79" s="214"/>
      <c r="G79" s="203"/>
      <c r="H79" s="344"/>
      <c r="I79" s="344"/>
      <c r="J79" s="316"/>
      <c r="K79" s="269"/>
      <c r="L79" s="200"/>
      <c r="M79" s="201"/>
      <c r="N79" s="201"/>
      <c r="O79" s="201"/>
      <c r="P79" s="201"/>
      <c r="Q79" s="201"/>
      <c r="R79" s="212"/>
      <c r="S79" s="282"/>
      <c r="T79" s="201"/>
      <c r="U79" s="275"/>
      <c r="V79" s="200"/>
      <c r="W79" s="201"/>
      <c r="X79" s="201"/>
      <c r="Y79" s="201"/>
      <c r="Z79" s="201"/>
      <c r="AA79" s="201"/>
      <c r="AB79" s="212"/>
      <c r="AC79" s="282"/>
      <c r="AD79" s="201"/>
    </row>
    <row r="80" spans="1:30" s="199" customFormat="1" ht="18" customHeight="1" x14ac:dyDescent="0.2">
      <c r="A80" s="344"/>
      <c r="B80" s="344"/>
      <c r="C80" s="344"/>
      <c r="D80" s="202"/>
      <c r="E80" s="214"/>
      <c r="F80" s="214"/>
      <c r="G80" s="203"/>
      <c r="H80" s="344"/>
      <c r="I80" s="344"/>
      <c r="J80" s="316"/>
      <c r="K80" s="269"/>
      <c r="L80" s="200"/>
      <c r="M80" s="201"/>
      <c r="N80" s="201"/>
      <c r="O80" s="201"/>
      <c r="P80" s="201"/>
      <c r="Q80" s="201"/>
      <c r="R80" s="212"/>
      <c r="S80" s="282"/>
      <c r="T80" s="201"/>
      <c r="U80" s="275"/>
      <c r="V80" s="200"/>
      <c r="W80" s="201"/>
      <c r="X80" s="201"/>
      <c r="Y80" s="201"/>
      <c r="Z80" s="201"/>
      <c r="AA80" s="201"/>
      <c r="AB80" s="212"/>
      <c r="AC80" s="282"/>
      <c r="AD80" s="201"/>
    </row>
    <row r="81" spans="1:30" s="199" customFormat="1" ht="18" customHeight="1" x14ac:dyDescent="0.2">
      <c r="A81" s="344"/>
      <c r="B81" s="344"/>
      <c r="C81" s="344"/>
      <c r="D81" s="202"/>
      <c r="E81" s="214"/>
      <c r="F81" s="214"/>
      <c r="G81" s="203"/>
      <c r="H81" s="344"/>
      <c r="I81" s="344"/>
      <c r="J81" s="316"/>
      <c r="K81" s="269"/>
      <c r="L81" s="200"/>
      <c r="M81" s="201"/>
      <c r="N81" s="201"/>
      <c r="O81" s="201"/>
      <c r="P81" s="201"/>
      <c r="Q81" s="201"/>
      <c r="R81" s="212"/>
      <c r="S81" s="282"/>
      <c r="T81" s="201"/>
      <c r="U81" s="275"/>
      <c r="V81" s="200"/>
      <c r="W81" s="201"/>
      <c r="X81" s="201"/>
      <c r="Y81" s="201"/>
      <c r="Z81" s="201"/>
      <c r="AA81" s="201"/>
      <c r="AB81" s="212"/>
      <c r="AC81" s="282"/>
      <c r="AD81" s="201"/>
    </row>
    <row r="82" spans="1:30" s="199" customFormat="1" ht="18" customHeight="1" x14ac:dyDescent="0.2">
      <c r="A82" s="344"/>
      <c r="B82" s="344"/>
      <c r="C82" s="344"/>
      <c r="D82" s="202"/>
      <c r="E82" s="214"/>
      <c r="F82" s="214"/>
      <c r="G82" s="203"/>
      <c r="H82" s="344"/>
      <c r="I82" s="344"/>
      <c r="J82" s="316"/>
      <c r="K82" s="269"/>
      <c r="L82" s="200"/>
      <c r="M82" s="201"/>
      <c r="N82" s="201"/>
      <c r="O82" s="201"/>
      <c r="P82" s="201"/>
      <c r="Q82" s="201"/>
      <c r="R82" s="212"/>
      <c r="S82" s="282"/>
      <c r="T82" s="201"/>
      <c r="U82" s="275"/>
      <c r="V82" s="200"/>
      <c r="W82" s="201"/>
      <c r="X82" s="201"/>
      <c r="Y82" s="201"/>
      <c r="Z82" s="201"/>
      <c r="AA82" s="201"/>
      <c r="AB82" s="212"/>
      <c r="AC82" s="282"/>
      <c r="AD82" s="201"/>
    </row>
    <row r="83" spans="1:30" s="199" customFormat="1" ht="18" customHeight="1" x14ac:dyDescent="0.2">
      <c r="A83" s="344"/>
      <c r="B83" s="344"/>
      <c r="C83" s="344"/>
      <c r="D83" s="202"/>
      <c r="E83" s="214"/>
      <c r="F83" s="214"/>
      <c r="G83" s="203"/>
      <c r="H83" s="344"/>
      <c r="I83" s="344"/>
      <c r="J83" s="316"/>
      <c r="K83" s="269"/>
      <c r="L83" s="200"/>
      <c r="M83" s="201"/>
      <c r="N83" s="201"/>
      <c r="O83" s="201"/>
      <c r="P83" s="201"/>
      <c r="Q83" s="201"/>
      <c r="R83" s="212"/>
      <c r="S83" s="282"/>
      <c r="T83" s="201"/>
      <c r="U83" s="275"/>
      <c r="V83" s="200"/>
      <c r="W83" s="201"/>
      <c r="X83" s="201"/>
      <c r="Y83" s="201"/>
      <c r="Z83" s="201"/>
      <c r="AA83" s="201"/>
      <c r="AB83" s="212"/>
      <c r="AC83" s="282"/>
      <c r="AD83" s="201"/>
    </row>
    <row r="84" spans="1:30" s="199" customFormat="1" ht="18" customHeight="1" x14ac:dyDescent="0.2">
      <c r="A84" s="344"/>
      <c r="B84" s="344"/>
      <c r="C84" s="344"/>
      <c r="D84" s="202"/>
      <c r="E84" s="214"/>
      <c r="F84" s="214"/>
      <c r="G84" s="203"/>
      <c r="H84" s="344"/>
      <c r="I84" s="344"/>
      <c r="J84" s="316"/>
      <c r="K84" s="269"/>
      <c r="L84" s="200"/>
      <c r="M84" s="201"/>
      <c r="N84" s="201"/>
      <c r="O84" s="201"/>
      <c r="P84" s="201"/>
      <c r="Q84" s="201"/>
      <c r="R84" s="212"/>
      <c r="S84" s="282"/>
      <c r="T84" s="201"/>
      <c r="U84" s="275"/>
      <c r="V84" s="200"/>
      <c r="W84" s="201"/>
      <c r="X84" s="201"/>
      <c r="Y84" s="201"/>
      <c r="Z84" s="201"/>
      <c r="AA84" s="201"/>
      <c r="AB84" s="212"/>
      <c r="AC84" s="282"/>
      <c r="AD84" s="201"/>
    </row>
    <row r="85" spans="1:30" s="199" customFormat="1" ht="18" customHeight="1" x14ac:dyDescent="0.2">
      <c r="A85" s="344"/>
      <c r="B85" s="344"/>
      <c r="C85" s="344"/>
      <c r="D85" s="202"/>
      <c r="E85" s="214"/>
      <c r="F85" s="214"/>
      <c r="G85" s="203"/>
      <c r="H85" s="344"/>
      <c r="I85" s="344"/>
      <c r="J85" s="316"/>
      <c r="K85" s="269"/>
      <c r="L85" s="200"/>
      <c r="M85" s="201"/>
      <c r="N85" s="201"/>
      <c r="O85" s="201"/>
      <c r="P85" s="201"/>
      <c r="Q85" s="201"/>
      <c r="R85" s="212"/>
      <c r="S85" s="282"/>
      <c r="T85" s="201"/>
      <c r="U85" s="275"/>
      <c r="V85" s="200"/>
      <c r="W85" s="201"/>
      <c r="X85" s="201"/>
      <c r="Y85" s="201"/>
      <c r="Z85" s="201"/>
      <c r="AA85" s="201"/>
      <c r="AB85" s="212"/>
      <c r="AC85" s="282"/>
      <c r="AD85" s="201"/>
    </row>
    <row r="86" spans="1:30" s="199" customFormat="1" ht="18" customHeight="1" x14ac:dyDescent="0.2">
      <c r="A86" s="344"/>
      <c r="B86" s="344"/>
      <c r="C86" s="344"/>
      <c r="D86" s="202"/>
      <c r="E86" s="214"/>
      <c r="F86" s="214"/>
      <c r="G86" s="203"/>
      <c r="H86" s="344"/>
      <c r="I86" s="344"/>
      <c r="J86" s="316"/>
      <c r="K86" s="269"/>
      <c r="L86" s="200"/>
      <c r="M86" s="201"/>
      <c r="N86" s="201"/>
      <c r="O86" s="201"/>
      <c r="P86" s="201"/>
      <c r="Q86" s="201"/>
      <c r="R86" s="212"/>
      <c r="S86" s="282"/>
      <c r="T86" s="201"/>
      <c r="U86" s="275"/>
      <c r="V86" s="200"/>
      <c r="W86" s="201"/>
      <c r="X86" s="201"/>
      <c r="Y86" s="201"/>
      <c r="Z86" s="201"/>
      <c r="AA86" s="201"/>
      <c r="AB86" s="212"/>
      <c r="AC86" s="282"/>
      <c r="AD86" s="201"/>
    </row>
    <row r="87" spans="1:30" s="199" customFormat="1" ht="18" customHeight="1" x14ac:dyDescent="0.2">
      <c r="A87" s="344"/>
      <c r="B87" s="344"/>
      <c r="C87" s="344"/>
      <c r="D87" s="202"/>
      <c r="E87" s="214"/>
      <c r="F87" s="214"/>
      <c r="G87" s="203"/>
      <c r="H87" s="344"/>
      <c r="I87" s="344"/>
      <c r="J87" s="316"/>
      <c r="K87" s="269"/>
      <c r="L87" s="200"/>
      <c r="M87" s="201"/>
      <c r="N87" s="201"/>
      <c r="O87" s="201"/>
      <c r="P87" s="201"/>
      <c r="Q87" s="201"/>
      <c r="R87" s="212"/>
      <c r="S87" s="282"/>
      <c r="T87" s="201"/>
      <c r="U87" s="275"/>
      <c r="V87" s="200"/>
      <c r="W87" s="201"/>
      <c r="X87" s="201"/>
      <c r="Y87" s="201"/>
      <c r="Z87" s="201"/>
      <c r="AA87" s="201"/>
      <c r="AB87" s="212"/>
      <c r="AC87" s="282"/>
      <c r="AD87" s="201"/>
    </row>
    <row r="88" spans="1:30" s="199" customFormat="1" ht="18" customHeight="1" x14ac:dyDescent="0.2">
      <c r="A88" s="344"/>
      <c r="B88" s="344"/>
      <c r="C88" s="344"/>
      <c r="D88" s="202"/>
      <c r="E88" s="214"/>
      <c r="F88" s="214"/>
      <c r="G88" s="203"/>
      <c r="H88" s="344"/>
      <c r="I88" s="344"/>
      <c r="J88" s="316"/>
      <c r="K88" s="269"/>
      <c r="L88" s="200"/>
      <c r="M88" s="201"/>
      <c r="N88" s="201"/>
      <c r="O88" s="201"/>
      <c r="P88" s="201"/>
      <c r="Q88" s="201"/>
      <c r="R88" s="212"/>
      <c r="S88" s="282"/>
      <c r="T88" s="201"/>
      <c r="U88" s="275"/>
      <c r="V88" s="200"/>
      <c r="W88" s="201"/>
      <c r="X88" s="201"/>
      <c r="Y88" s="201"/>
      <c r="Z88" s="201"/>
      <c r="AA88" s="201"/>
      <c r="AB88" s="212"/>
      <c r="AC88" s="282"/>
      <c r="AD88" s="201"/>
    </row>
    <row r="89" spans="1:30" s="199" customFormat="1" ht="18" customHeight="1" x14ac:dyDescent="0.2">
      <c r="A89" s="344"/>
      <c r="B89" s="344"/>
      <c r="C89" s="344"/>
      <c r="D89" s="202"/>
      <c r="E89" s="214"/>
      <c r="F89" s="214"/>
      <c r="G89" s="203"/>
      <c r="H89" s="344"/>
      <c r="I89" s="344"/>
      <c r="J89" s="316"/>
      <c r="K89" s="269"/>
      <c r="L89" s="200"/>
      <c r="M89" s="201"/>
      <c r="N89" s="201"/>
      <c r="O89" s="201"/>
      <c r="P89" s="201"/>
      <c r="Q89" s="201"/>
      <c r="R89" s="212"/>
      <c r="S89" s="282"/>
      <c r="T89" s="201"/>
      <c r="U89" s="275"/>
      <c r="V89" s="200"/>
      <c r="W89" s="201"/>
      <c r="X89" s="201"/>
      <c r="Y89" s="201"/>
      <c r="Z89" s="201"/>
      <c r="AA89" s="201"/>
      <c r="AB89" s="212"/>
      <c r="AC89" s="282"/>
      <c r="AD89" s="201"/>
    </row>
    <row r="90" spans="1:30" s="199" customFormat="1" ht="18" customHeight="1" x14ac:dyDescent="0.2">
      <c r="A90" s="344"/>
      <c r="B90" s="344"/>
      <c r="C90" s="344"/>
      <c r="D90" s="202"/>
      <c r="E90" s="214"/>
      <c r="F90" s="214"/>
      <c r="G90" s="203"/>
      <c r="H90" s="344"/>
      <c r="I90" s="344"/>
      <c r="J90" s="316"/>
      <c r="K90" s="269"/>
      <c r="L90" s="200"/>
      <c r="M90" s="201"/>
      <c r="N90" s="201"/>
      <c r="O90" s="201"/>
      <c r="P90" s="201"/>
      <c r="Q90" s="201"/>
      <c r="R90" s="212"/>
      <c r="S90" s="282"/>
      <c r="T90" s="201"/>
      <c r="U90" s="275"/>
      <c r="V90" s="200"/>
      <c r="W90" s="201"/>
      <c r="X90" s="201"/>
      <c r="Y90" s="201"/>
      <c r="Z90" s="201"/>
      <c r="AA90" s="201"/>
      <c r="AB90" s="212"/>
      <c r="AC90" s="282"/>
      <c r="AD90" s="201"/>
    </row>
    <row r="91" spans="1:30" s="199" customFormat="1" ht="18" customHeight="1" x14ac:dyDescent="0.2">
      <c r="A91" s="344"/>
      <c r="B91" s="344"/>
      <c r="C91" s="344"/>
      <c r="D91" s="202"/>
      <c r="E91" s="214"/>
      <c r="F91" s="214"/>
      <c r="G91" s="203"/>
      <c r="H91" s="344"/>
      <c r="I91" s="344"/>
      <c r="J91" s="316"/>
      <c r="K91" s="269"/>
      <c r="L91" s="200"/>
      <c r="M91" s="201"/>
      <c r="N91" s="201"/>
      <c r="O91" s="201"/>
      <c r="P91" s="201"/>
      <c r="Q91" s="201"/>
      <c r="R91" s="212"/>
      <c r="S91" s="282"/>
      <c r="T91" s="201"/>
      <c r="U91" s="275"/>
      <c r="V91" s="200"/>
      <c r="W91" s="201"/>
      <c r="X91" s="201"/>
      <c r="Y91" s="201"/>
      <c r="Z91" s="201"/>
      <c r="AA91" s="201"/>
      <c r="AB91" s="212"/>
      <c r="AC91" s="282"/>
      <c r="AD91" s="201"/>
    </row>
    <row r="92" spans="1:30" s="199" customFormat="1" ht="18" customHeight="1" x14ac:dyDescent="0.2">
      <c r="A92" s="344"/>
      <c r="B92" s="344"/>
      <c r="C92" s="344"/>
      <c r="D92" s="202"/>
      <c r="E92" s="214"/>
      <c r="F92" s="214"/>
      <c r="G92" s="203"/>
      <c r="H92" s="344"/>
      <c r="I92" s="344"/>
      <c r="J92" s="316"/>
      <c r="K92" s="269"/>
      <c r="L92" s="200"/>
      <c r="M92" s="201"/>
      <c r="N92" s="201"/>
      <c r="O92" s="201"/>
      <c r="P92" s="201"/>
      <c r="Q92" s="201"/>
      <c r="R92" s="212"/>
      <c r="S92" s="282"/>
      <c r="T92" s="201"/>
      <c r="U92" s="275"/>
      <c r="V92" s="200"/>
      <c r="W92" s="201"/>
      <c r="X92" s="201"/>
      <c r="Y92" s="201"/>
      <c r="Z92" s="201"/>
      <c r="AA92" s="201"/>
      <c r="AB92" s="212"/>
      <c r="AC92" s="282"/>
      <c r="AD92" s="201"/>
    </row>
    <row r="93" spans="1:30" s="199" customFormat="1" ht="18" customHeight="1" x14ac:dyDescent="0.2">
      <c r="A93" s="344"/>
      <c r="B93" s="344"/>
      <c r="C93" s="344"/>
      <c r="D93" s="202"/>
      <c r="E93" s="214"/>
      <c r="F93" s="214"/>
      <c r="G93" s="203"/>
      <c r="H93" s="344"/>
      <c r="I93" s="344"/>
      <c r="J93" s="316"/>
      <c r="K93" s="269"/>
      <c r="L93" s="200"/>
      <c r="M93" s="201"/>
      <c r="N93" s="201"/>
      <c r="O93" s="201"/>
      <c r="P93" s="201"/>
      <c r="Q93" s="201"/>
      <c r="R93" s="212"/>
      <c r="S93" s="282"/>
      <c r="T93" s="201"/>
      <c r="U93" s="275"/>
      <c r="V93" s="200"/>
      <c r="W93" s="201"/>
      <c r="X93" s="201"/>
      <c r="Y93" s="201"/>
      <c r="Z93" s="201"/>
      <c r="AA93" s="201"/>
      <c r="AB93" s="212"/>
      <c r="AC93" s="282"/>
      <c r="AD93" s="201"/>
    </row>
    <row r="94" spans="1:30" s="199" customFormat="1" ht="18" customHeight="1" x14ac:dyDescent="0.2">
      <c r="A94" s="344"/>
      <c r="B94" s="344"/>
      <c r="C94" s="344"/>
      <c r="D94" s="202"/>
      <c r="E94" s="214"/>
      <c r="F94" s="214"/>
      <c r="G94" s="203"/>
      <c r="H94" s="344"/>
      <c r="I94" s="344"/>
      <c r="J94" s="316"/>
      <c r="K94" s="269"/>
      <c r="L94" s="200"/>
      <c r="M94" s="201"/>
      <c r="N94" s="201"/>
      <c r="O94" s="201"/>
      <c r="P94" s="201"/>
      <c r="Q94" s="201"/>
      <c r="R94" s="212"/>
      <c r="S94" s="282"/>
      <c r="T94" s="201"/>
      <c r="U94" s="275"/>
      <c r="V94" s="200"/>
      <c r="W94" s="201"/>
      <c r="X94" s="201"/>
      <c r="Y94" s="201"/>
      <c r="Z94" s="201"/>
      <c r="AA94" s="201"/>
      <c r="AB94" s="212"/>
      <c r="AC94" s="282"/>
      <c r="AD94" s="201"/>
    </row>
    <row r="95" spans="1:30" s="199" customFormat="1" ht="18" customHeight="1" x14ac:dyDescent="0.2">
      <c r="A95" s="344"/>
      <c r="B95" s="344"/>
      <c r="C95" s="344"/>
      <c r="D95" s="202"/>
      <c r="E95" s="214"/>
      <c r="F95" s="214"/>
      <c r="G95" s="203"/>
      <c r="H95" s="344"/>
      <c r="I95" s="344"/>
      <c r="J95" s="316"/>
      <c r="K95" s="269"/>
      <c r="L95" s="200"/>
      <c r="M95" s="201"/>
      <c r="N95" s="201"/>
      <c r="O95" s="201"/>
      <c r="P95" s="201"/>
      <c r="Q95" s="201"/>
      <c r="R95" s="212"/>
      <c r="S95" s="282"/>
      <c r="T95" s="201"/>
      <c r="U95" s="275"/>
      <c r="V95" s="200"/>
      <c r="W95" s="201"/>
      <c r="X95" s="201"/>
      <c r="Y95" s="201"/>
      <c r="Z95" s="201"/>
      <c r="AA95" s="201"/>
      <c r="AB95" s="212"/>
      <c r="AC95" s="282"/>
      <c r="AD95" s="201"/>
    </row>
    <row r="96" spans="1:30" s="199" customFormat="1" ht="18" customHeight="1" x14ac:dyDescent="0.2">
      <c r="A96" s="344"/>
      <c r="B96" s="344"/>
      <c r="C96" s="344"/>
      <c r="D96" s="202"/>
      <c r="E96" s="214"/>
      <c r="F96" s="214"/>
      <c r="G96" s="203"/>
      <c r="H96" s="344"/>
      <c r="I96" s="344"/>
      <c r="J96" s="316"/>
      <c r="K96" s="269"/>
      <c r="L96" s="200"/>
      <c r="M96" s="201"/>
      <c r="N96" s="201"/>
      <c r="O96" s="201"/>
      <c r="P96" s="201"/>
      <c r="Q96" s="201"/>
      <c r="R96" s="212"/>
      <c r="S96" s="282"/>
      <c r="T96" s="201"/>
      <c r="U96" s="275"/>
      <c r="V96" s="200"/>
      <c r="W96" s="201"/>
      <c r="X96" s="201"/>
      <c r="Y96" s="201"/>
      <c r="Z96" s="201"/>
      <c r="AA96" s="201"/>
      <c r="AB96" s="212"/>
      <c r="AC96" s="282"/>
      <c r="AD96" s="201"/>
    </row>
    <row r="97" spans="1:30" s="199" customFormat="1" ht="18" customHeight="1" x14ac:dyDescent="0.2">
      <c r="A97" s="344"/>
      <c r="B97" s="344"/>
      <c r="C97" s="344"/>
      <c r="D97" s="202"/>
      <c r="E97" s="214"/>
      <c r="F97" s="214"/>
      <c r="G97" s="203"/>
      <c r="H97" s="344"/>
      <c r="I97" s="344"/>
      <c r="J97" s="316"/>
      <c r="K97" s="269"/>
      <c r="L97" s="200"/>
      <c r="M97" s="201"/>
      <c r="N97" s="201"/>
      <c r="O97" s="201"/>
      <c r="P97" s="201"/>
      <c r="Q97" s="201"/>
      <c r="R97" s="212"/>
      <c r="S97" s="282"/>
      <c r="T97" s="201"/>
      <c r="U97" s="275"/>
      <c r="V97" s="200"/>
      <c r="W97" s="201"/>
      <c r="X97" s="201"/>
      <c r="Y97" s="201"/>
      <c r="Z97" s="201"/>
      <c r="AA97" s="201"/>
      <c r="AB97" s="212"/>
      <c r="AC97" s="282"/>
      <c r="AD97" s="201"/>
    </row>
    <row r="98" spans="1:30" s="199" customFormat="1" ht="18" customHeight="1" x14ac:dyDescent="0.2">
      <c r="A98" s="344"/>
      <c r="B98" s="344"/>
      <c r="C98" s="344"/>
      <c r="D98" s="202"/>
      <c r="E98" s="214"/>
      <c r="F98" s="214"/>
      <c r="G98" s="203"/>
      <c r="H98" s="344"/>
      <c r="I98" s="344"/>
      <c r="J98" s="316"/>
      <c r="K98" s="269"/>
      <c r="L98" s="200"/>
      <c r="M98" s="201"/>
      <c r="N98" s="201"/>
      <c r="O98" s="201"/>
      <c r="P98" s="201"/>
      <c r="Q98" s="201"/>
      <c r="R98" s="212"/>
      <c r="S98" s="282"/>
      <c r="T98" s="201"/>
      <c r="U98" s="275"/>
      <c r="V98" s="200"/>
      <c r="W98" s="201"/>
      <c r="X98" s="201"/>
      <c r="Y98" s="201"/>
      <c r="Z98" s="201"/>
      <c r="AA98" s="201"/>
      <c r="AB98" s="212"/>
      <c r="AC98" s="282"/>
      <c r="AD98" s="201"/>
    </row>
    <row r="99" spans="1:30" s="199" customFormat="1" ht="18" customHeight="1" x14ac:dyDescent="0.2">
      <c r="A99" s="344"/>
      <c r="B99" s="344"/>
      <c r="C99" s="344"/>
      <c r="D99" s="202"/>
      <c r="E99" s="214"/>
      <c r="F99" s="214"/>
      <c r="G99" s="203"/>
      <c r="H99" s="344"/>
      <c r="I99" s="344"/>
      <c r="J99" s="316"/>
      <c r="K99" s="269"/>
      <c r="L99" s="200"/>
      <c r="M99" s="201"/>
      <c r="N99" s="201"/>
      <c r="O99" s="201"/>
      <c r="P99" s="201"/>
      <c r="Q99" s="201"/>
      <c r="R99" s="212"/>
      <c r="S99" s="282"/>
      <c r="T99" s="201"/>
      <c r="U99" s="275"/>
      <c r="V99" s="200"/>
      <c r="W99" s="201"/>
      <c r="X99" s="201"/>
      <c r="Y99" s="201"/>
      <c r="Z99" s="201"/>
      <c r="AA99" s="201"/>
      <c r="AB99" s="212"/>
      <c r="AC99" s="282"/>
      <c r="AD99" s="201"/>
    </row>
    <row r="100" spans="1:30" s="199" customFormat="1" ht="18" customHeight="1" x14ac:dyDescent="0.2">
      <c r="A100" s="344"/>
      <c r="B100" s="344"/>
      <c r="C100" s="344"/>
      <c r="D100" s="202"/>
      <c r="E100" s="214"/>
      <c r="F100" s="214"/>
      <c r="G100" s="203"/>
      <c r="H100" s="344"/>
      <c r="I100" s="344"/>
      <c r="J100" s="316"/>
      <c r="K100" s="269"/>
      <c r="L100" s="200"/>
      <c r="M100" s="201"/>
      <c r="N100" s="201"/>
      <c r="O100" s="201"/>
      <c r="P100" s="201"/>
      <c r="Q100" s="201"/>
      <c r="R100" s="212"/>
      <c r="S100" s="282"/>
      <c r="T100" s="201"/>
      <c r="U100" s="275"/>
      <c r="V100" s="200"/>
      <c r="W100" s="201"/>
      <c r="X100" s="201"/>
      <c r="Y100" s="201"/>
      <c r="Z100" s="201"/>
      <c r="AA100" s="201"/>
      <c r="AB100" s="212"/>
      <c r="AC100" s="282"/>
      <c r="AD100" s="201"/>
    </row>
    <row r="101" spans="1:30" s="199" customFormat="1" ht="18" customHeight="1" x14ac:dyDescent="0.2">
      <c r="A101" s="344"/>
      <c r="B101" s="344"/>
      <c r="C101" s="344"/>
      <c r="D101" s="202"/>
      <c r="E101" s="214"/>
      <c r="F101" s="214"/>
      <c r="G101" s="203"/>
      <c r="H101" s="344"/>
      <c r="I101" s="344"/>
      <c r="J101" s="316"/>
      <c r="K101" s="269"/>
      <c r="L101" s="200"/>
      <c r="M101" s="201"/>
      <c r="N101" s="201"/>
      <c r="O101" s="201"/>
      <c r="P101" s="201"/>
      <c r="Q101" s="201"/>
      <c r="R101" s="212"/>
      <c r="S101" s="282"/>
      <c r="T101" s="201"/>
      <c r="U101" s="275"/>
      <c r="V101" s="200"/>
      <c r="W101" s="201"/>
      <c r="X101" s="201"/>
      <c r="Y101" s="201"/>
      <c r="Z101" s="201"/>
      <c r="AA101" s="201"/>
      <c r="AB101" s="212"/>
      <c r="AC101" s="282"/>
      <c r="AD101" s="201"/>
    </row>
    <row r="102" spans="1:30" s="199" customFormat="1" ht="18" customHeight="1" x14ac:dyDescent="0.2">
      <c r="A102" s="344"/>
      <c r="B102" s="344"/>
      <c r="C102" s="344"/>
      <c r="D102" s="202"/>
      <c r="E102" s="214"/>
      <c r="F102" s="214"/>
      <c r="G102" s="203"/>
      <c r="H102" s="344"/>
      <c r="I102" s="344"/>
      <c r="J102" s="316"/>
      <c r="K102" s="269"/>
      <c r="L102" s="200"/>
      <c r="M102" s="201"/>
      <c r="N102" s="201"/>
      <c r="O102" s="201"/>
      <c r="P102" s="201"/>
      <c r="Q102" s="201"/>
      <c r="R102" s="212"/>
      <c r="S102" s="282"/>
      <c r="T102" s="201"/>
      <c r="U102" s="275"/>
      <c r="V102" s="200"/>
      <c r="W102" s="201"/>
      <c r="X102" s="201"/>
      <c r="Y102" s="201"/>
      <c r="Z102" s="201"/>
      <c r="AA102" s="201"/>
      <c r="AB102" s="212"/>
      <c r="AC102" s="282"/>
      <c r="AD102" s="201"/>
    </row>
    <row r="103" spans="1:30" s="199" customFormat="1" ht="18" customHeight="1" x14ac:dyDescent="0.2">
      <c r="A103" s="344"/>
      <c r="B103" s="344"/>
      <c r="C103" s="344"/>
      <c r="D103" s="202"/>
      <c r="E103" s="214"/>
      <c r="F103" s="214"/>
      <c r="G103" s="203"/>
      <c r="H103" s="344"/>
      <c r="I103" s="344"/>
      <c r="J103" s="316"/>
      <c r="K103" s="269"/>
      <c r="L103" s="200"/>
      <c r="M103" s="201"/>
      <c r="N103" s="201"/>
      <c r="O103" s="201"/>
      <c r="P103" s="201"/>
      <c r="Q103" s="201"/>
      <c r="R103" s="212"/>
      <c r="S103" s="282"/>
      <c r="T103" s="201"/>
      <c r="U103" s="275"/>
      <c r="V103" s="200"/>
      <c r="W103" s="201"/>
      <c r="X103" s="201"/>
      <c r="Y103" s="201"/>
      <c r="Z103" s="201"/>
      <c r="AA103" s="201"/>
      <c r="AB103" s="212"/>
      <c r="AC103" s="282"/>
      <c r="AD103" s="201"/>
    </row>
    <row r="104" spans="1:30" s="199" customFormat="1" ht="18" customHeight="1" x14ac:dyDescent="0.2">
      <c r="A104" s="344"/>
      <c r="B104" s="344"/>
      <c r="C104" s="344"/>
      <c r="D104" s="202"/>
      <c r="E104" s="214"/>
      <c r="F104" s="214"/>
      <c r="G104" s="203"/>
      <c r="H104" s="344"/>
      <c r="I104" s="344"/>
      <c r="J104" s="316"/>
      <c r="K104" s="269"/>
      <c r="L104" s="200"/>
      <c r="M104" s="201"/>
      <c r="N104" s="201"/>
      <c r="O104" s="201"/>
      <c r="P104" s="201"/>
      <c r="Q104" s="201"/>
      <c r="R104" s="212"/>
      <c r="S104" s="282"/>
      <c r="T104" s="201"/>
      <c r="U104" s="275"/>
      <c r="V104" s="200"/>
      <c r="W104" s="201"/>
      <c r="X104" s="201"/>
      <c r="Y104" s="201"/>
      <c r="Z104" s="201"/>
      <c r="AA104" s="201"/>
      <c r="AB104" s="212"/>
      <c r="AC104" s="282"/>
      <c r="AD104" s="201"/>
    </row>
    <row r="105" spans="1:30" s="199" customFormat="1" ht="18" customHeight="1" x14ac:dyDescent="0.2">
      <c r="A105" s="344"/>
      <c r="B105" s="344"/>
      <c r="C105" s="344"/>
      <c r="D105" s="202"/>
      <c r="E105" s="214"/>
      <c r="F105" s="214"/>
      <c r="G105" s="203"/>
      <c r="H105" s="344"/>
      <c r="I105" s="344"/>
      <c r="J105" s="316"/>
      <c r="K105" s="269"/>
      <c r="L105" s="200"/>
      <c r="M105" s="201"/>
      <c r="N105" s="201"/>
      <c r="O105" s="201"/>
      <c r="P105" s="201"/>
      <c r="Q105" s="201"/>
      <c r="R105" s="212"/>
      <c r="S105" s="282"/>
      <c r="T105" s="201"/>
      <c r="U105" s="275"/>
      <c r="V105" s="200"/>
      <c r="W105" s="201"/>
      <c r="X105" s="201"/>
      <c r="Y105" s="201"/>
      <c r="Z105" s="201"/>
      <c r="AA105" s="201"/>
      <c r="AB105" s="212"/>
      <c r="AC105" s="282"/>
      <c r="AD105" s="201"/>
    </row>
    <row r="106" spans="1:30" s="199" customFormat="1" ht="18" customHeight="1" x14ac:dyDescent="0.2">
      <c r="A106" s="344"/>
      <c r="B106" s="344"/>
      <c r="C106" s="344"/>
      <c r="D106" s="202"/>
      <c r="E106" s="214"/>
      <c r="F106" s="214"/>
      <c r="G106" s="203"/>
      <c r="H106" s="344"/>
      <c r="I106" s="344"/>
      <c r="J106" s="316"/>
      <c r="K106" s="269"/>
      <c r="L106" s="200"/>
      <c r="M106" s="201"/>
      <c r="N106" s="201"/>
      <c r="O106" s="201"/>
      <c r="P106" s="201"/>
      <c r="Q106" s="201"/>
      <c r="R106" s="212"/>
      <c r="S106" s="282"/>
      <c r="T106" s="201"/>
      <c r="U106" s="275"/>
      <c r="V106" s="200"/>
      <c r="W106" s="201"/>
      <c r="X106" s="201"/>
      <c r="Y106" s="201"/>
      <c r="Z106" s="201"/>
      <c r="AA106" s="201"/>
      <c r="AB106" s="212"/>
      <c r="AC106" s="282"/>
      <c r="AD106" s="201"/>
    </row>
    <row r="107" spans="1:30" s="199" customFormat="1" ht="18" customHeight="1" x14ac:dyDescent="0.2">
      <c r="A107" s="344"/>
      <c r="B107" s="344"/>
      <c r="C107" s="344"/>
      <c r="D107" s="202"/>
      <c r="E107" s="214"/>
      <c r="F107" s="214"/>
      <c r="G107" s="203"/>
      <c r="H107" s="344"/>
      <c r="I107" s="344"/>
      <c r="J107" s="316"/>
      <c r="K107" s="269"/>
      <c r="L107" s="200"/>
      <c r="M107" s="201"/>
      <c r="N107" s="201"/>
      <c r="O107" s="201"/>
      <c r="P107" s="201"/>
      <c r="Q107" s="201"/>
      <c r="R107" s="212"/>
      <c r="S107" s="282"/>
      <c r="T107" s="201"/>
      <c r="U107" s="275"/>
      <c r="V107" s="200"/>
      <c r="W107" s="201"/>
      <c r="X107" s="201"/>
      <c r="Y107" s="201"/>
      <c r="Z107" s="201"/>
      <c r="AA107" s="201"/>
      <c r="AB107" s="212"/>
      <c r="AC107" s="282"/>
      <c r="AD107" s="201"/>
    </row>
    <row r="108" spans="1:30" s="6" customFormat="1" ht="18" customHeight="1" x14ac:dyDescent="0.2">
      <c r="A108" s="336"/>
      <c r="B108" s="336"/>
      <c r="C108" s="336"/>
      <c r="D108" s="3"/>
      <c r="E108" s="1"/>
      <c r="F108" s="1"/>
      <c r="G108" s="18"/>
      <c r="H108" s="336"/>
      <c r="I108" s="336"/>
      <c r="J108" s="317"/>
      <c r="K108" s="465"/>
      <c r="L108" s="17"/>
      <c r="M108" s="5"/>
      <c r="N108" s="5"/>
      <c r="O108" s="5"/>
      <c r="P108" s="5"/>
      <c r="Q108" s="5"/>
      <c r="R108" s="22"/>
      <c r="S108" s="4"/>
      <c r="T108" s="5"/>
      <c r="U108" s="21"/>
      <c r="V108" s="17"/>
      <c r="W108" s="5"/>
      <c r="X108" s="5"/>
      <c r="Y108" s="5"/>
      <c r="Z108" s="5"/>
      <c r="AA108" s="5"/>
      <c r="AB108" s="22"/>
      <c r="AC108" s="4"/>
      <c r="AD108" s="5"/>
    </row>
    <row r="109" spans="1:30" s="6" customFormat="1" ht="12" x14ac:dyDescent="0.2">
      <c r="A109" s="336"/>
      <c r="B109" s="336"/>
      <c r="C109" s="336"/>
      <c r="D109" s="3"/>
      <c r="E109" s="1"/>
      <c r="F109" s="1"/>
      <c r="G109" s="18"/>
      <c r="H109" s="336"/>
      <c r="I109" s="336"/>
      <c r="J109" s="317"/>
      <c r="K109" s="465"/>
      <c r="L109" s="17"/>
      <c r="M109" s="5"/>
      <c r="N109" s="5"/>
      <c r="O109" s="5"/>
      <c r="P109" s="5"/>
      <c r="Q109" s="5"/>
      <c r="R109" s="22"/>
      <c r="S109" s="4"/>
      <c r="T109" s="5"/>
      <c r="U109" s="21"/>
      <c r="V109" s="17"/>
      <c r="W109" s="5"/>
      <c r="X109" s="5"/>
      <c r="Y109" s="5"/>
      <c r="Z109" s="5"/>
      <c r="AA109" s="5"/>
      <c r="AB109" s="22"/>
      <c r="AC109" s="4"/>
      <c r="AD109" s="5"/>
    </row>
    <row r="110" spans="1:30" s="6" customFormat="1" ht="12" x14ac:dyDescent="0.2">
      <c r="A110" s="336"/>
      <c r="B110" s="336"/>
      <c r="C110" s="336"/>
      <c r="D110" s="3"/>
      <c r="E110" s="1"/>
      <c r="F110" s="1"/>
      <c r="G110" s="18"/>
      <c r="H110" s="336"/>
      <c r="I110" s="336"/>
      <c r="J110" s="317"/>
      <c r="K110" s="465"/>
      <c r="L110" s="17"/>
      <c r="M110" s="5"/>
      <c r="N110" s="5"/>
      <c r="O110" s="5"/>
      <c r="P110" s="5"/>
      <c r="Q110" s="5"/>
      <c r="R110" s="22"/>
      <c r="S110" s="4"/>
      <c r="T110" s="5"/>
      <c r="U110" s="21"/>
      <c r="V110" s="17"/>
      <c r="W110" s="5"/>
      <c r="X110" s="5"/>
      <c r="Y110" s="5"/>
      <c r="Z110" s="5"/>
      <c r="AA110" s="5"/>
      <c r="AB110" s="22"/>
      <c r="AC110" s="4"/>
      <c r="AD110" s="5"/>
    </row>
    <row r="111" spans="1:30" s="6" customFormat="1" ht="12" x14ac:dyDescent="0.2">
      <c r="A111" s="336"/>
      <c r="B111" s="336"/>
      <c r="C111" s="336"/>
      <c r="D111" s="3"/>
      <c r="E111" s="1"/>
      <c r="F111" s="1"/>
      <c r="G111" s="18"/>
      <c r="H111" s="336"/>
      <c r="I111" s="336"/>
      <c r="J111" s="317"/>
      <c r="K111" s="465"/>
      <c r="L111" s="17"/>
      <c r="M111" s="5"/>
      <c r="N111" s="5"/>
      <c r="O111" s="5"/>
      <c r="P111" s="5"/>
      <c r="Q111" s="5"/>
      <c r="R111" s="22"/>
      <c r="S111" s="4"/>
      <c r="T111" s="5"/>
      <c r="U111" s="21"/>
      <c r="V111" s="17"/>
      <c r="W111" s="5"/>
      <c r="X111" s="5"/>
      <c r="Y111" s="5"/>
      <c r="Z111" s="5"/>
      <c r="AA111" s="5"/>
      <c r="AB111" s="22"/>
      <c r="AC111" s="4"/>
      <c r="AD111" s="5"/>
    </row>
  </sheetData>
  <mergeCells count="30">
    <mergeCell ref="AC32:AD32"/>
    <mergeCell ref="U3:AD4"/>
    <mergeCell ref="U21:Y21"/>
    <mergeCell ref="K3:T4"/>
    <mergeCell ref="J2:T2"/>
    <mergeCell ref="I3:I4"/>
    <mergeCell ref="A3:A4"/>
    <mergeCell ref="B3:B4"/>
    <mergeCell ref="C3:C4"/>
    <mergeCell ref="D3:D4"/>
    <mergeCell ref="G3:H3"/>
    <mergeCell ref="E3:F3"/>
    <mergeCell ref="D9:D12"/>
    <mergeCell ref="D14:D15"/>
    <mergeCell ref="E14:E15"/>
    <mergeCell ref="E9:E12"/>
    <mergeCell ref="F9:F12"/>
    <mergeCell ref="F14:F15"/>
    <mergeCell ref="I24:I29"/>
    <mergeCell ref="G9:G12"/>
    <mergeCell ref="G14:G15"/>
    <mergeCell ref="H9:H12"/>
    <mergeCell ref="H14:H15"/>
    <mergeCell ref="I14:I15"/>
    <mergeCell ref="I9:I12"/>
    <mergeCell ref="D24:D29"/>
    <mergeCell ref="E24:E29"/>
    <mergeCell ref="F24:F29"/>
    <mergeCell ref="G24:G29"/>
    <mergeCell ref="H24:H29"/>
  </mergeCells>
  <phoneticPr fontId="3" type="noConversion"/>
  <printOptions horizontalCentered="1"/>
  <pageMargins left="0.59055118110236227" right="0.59055118110236227" top="0.98425196850393704" bottom="0.86614173228346458" header="0.31496062992125984" footer="0.59055118110236227"/>
  <pageSetup paperSize="9" scale="70" firstPageNumber="12" fitToHeight="0" orientation="landscape" useFirstPageNumber="1" r:id="rId1"/>
  <headerFooter alignWithMargins="0">
    <oddFooter>&amp;C&amp;P&amp;R울산신나는아동쉼터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07"/>
  <sheetViews>
    <sheetView showGridLines="0" tabSelected="1" view="pageBreakPreview" zoomScale="115" zoomScaleSheetLayoutView="115" workbookViewId="0">
      <pane xSplit="3" ySplit="5" topLeftCell="G81" activePane="bottomRight" state="frozen"/>
      <selection pane="topRight" activeCell="D1" sqref="D1"/>
      <selection pane="bottomLeft" activeCell="A6" sqref="A6"/>
      <selection pane="bottomRight" activeCell="AD89" sqref="AD89"/>
    </sheetView>
  </sheetViews>
  <sheetFormatPr defaultRowHeight="18" customHeight="1" outlineLevelCol="1" x14ac:dyDescent="0.15"/>
  <cols>
    <col min="1" max="1" width="11" style="209" customWidth="1"/>
    <col min="2" max="2" width="9.5546875" style="209" customWidth="1"/>
    <col min="3" max="3" width="13" style="209" customWidth="1"/>
    <col min="4" max="4" width="9.33203125" style="225" customWidth="1"/>
    <col min="5" max="5" width="13.33203125" style="215" customWidth="1"/>
    <col min="6" max="6" width="13.77734375" style="215" customWidth="1"/>
    <col min="7" max="7" width="10.44140625" style="249" customWidth="1"/>
    <col min="8" max="8" width="8.5546875" style="191" customWidth="1"/>
    <col min="9" max="9" width="8.5546875" style="346" customWidth="1"/>
    <col min="10" max="10" width="13.5546875" style="346" hidden="1" customWidth="1" outlineLevel="1"/>
    <col min="11" max="11" width="5.109375" style="347" hidden="1" customWidth="1" outlineLevel="1"/>
    <col min="12" max="12" width="5.109375" style="348" hidden="1" customWidth="1" outlineLevel="1"/>
    <col min="13" max="16" width="5.109375" style="349" hidden="1" customWidth="1" outlineLevel="1"/>
    <col min="17" max="17" width="5.109375" style="350" hidden="1" customWidth="1" outlineLevel="1"/>
    <col min="18" max="18" width="5.109375" style="351" hidden="1" customWidth="1" outlineLevel="1"/>
    <col min="19" max="19" width="5.109375" style="350" hidden="1" customWidth="1" outlineLevel="1"/>
    <col min="20" max="20" width="12.44140625" style="352" hidden="1" customWidth="1" outlineLevel="1"/>
    <col min="21" max="21" width="15.5546875" style="273" customWidth="1" collapsed="1"/>
    <col min="22" max="22" width="10.109375" style="288" customWidth="1"/>
    <col min="23" max="23" width="3.44140625" style="282" customWidth="1"/>
    <col min="24" max="24" width="7.109375" style="281" customWidth="1"/>
    <col min="25" max="25" width="4.44140625" style="282" customWidth="1"/>
    <col min="26" max="26" width="3.21875" style="282" customWidth="1"/>
    <col min="27" max="27" width="4.44140625" style="266" customWidth="1"/>
    <col min="28" max="28" width="4.88671875" style="267" customWidth="1"/>
    <col min="29" max="29" width="3.33203125" style="266" customWidth="1"/>
    <col min="30" max="30" width="12" style="268" bestFit="1" customWidth="1"/>
    <col min="31" max="16384" width="8.88671875" style="209"/>
  </cols>
  <sheetData>
    <row r="1" spans="1:30" ht="18" customHeight="1" x14ac:dyDescent="0.15">
      <c r="A1" s="1044" t="s">
        <v>132</v>
      </c>
      <c r="B1" s="1044"/>
      <c r="C1" s="1044"/>
      <c r="D1" s="1044"/>
      <c r="E1" s="1044"/>
      <c r="F1" s="1044"/>
    </row>
    <row r="2" spans="1:30" ht="27.75" customHeight="1" thickBot="1" x14ac:dyDescent="0.2">
      <c r="F2" s="306"/>
      <c r="G2" s="131" t="s">
        <v>111</v>
      </c>
      <c r="I2" s="569"/>
      <c r="J2" s="1018" t="s">
        <v>123</v>
      </c>
      <c r="K2" s="1018"/>
      <c r="L2" s="1018"/>
      <c r="M2" s="1018"/>
      <c r="N2" s="1018"/>
      <c r="O2" s="1018"/>
      <c r="P2" s="1018"/>
      <c r="Q2" s="1018"/>
      <c r="R2" s="1018"/>
      <c r="S2" s="1018"/>
      <c r="T2" s="1018"/>
      <c r="AD2" s="268" t="s">
        <v>112</v>
      </c>
    </row>
    <row r="3" spans="1:30" s="190" customFormat="1" ht="30.75" customHeight="1" thickBot="1" x14ac:dyDescent="0.2">
      <c r="A3" s="1045" t="s">
        <v>29</v>
      </c>
      <c r="B3" s="1045" t="s">
        <v>101</v>
      </c>
      <c r="C3" s="1045" t="s">
        <v>30</v>
      </c>
      <c r="D3" s="1046" t="s">
        <v>102</v>
      </c>
      <c r="E3" s="1046" t="s">
        <v>130</v>
      </c>
      <c r="F3" s="1048"/>
      <c r="G3" s="1003" t="s">
        <v>118</v>
      </c>
      <c r="H3" s="1049"/>
      <c r="I3" s="1050" t="s">
        <v>131</v>
      </c>
      <c r="J3" s="484" t="s">
        <v>77</v>
      </c>
      <c r="K3" s="1014" t="s">
        <v>395</v>
      </c>
      <c r="L3" s="1014"/>
      <c r="M3" s="1014"/>
      <c r="N3" s="1014"/>
      <c r="O3" s="1014"/>
      <c r="P3" s="1014"/>
      <c r="Q3" s="1014"/>
      <c r="R3" s="1014"/>
      <c r="S3" s="1014"/>
      <c r="T3" s="1015"/>
      <c r="U3" s="1059" t="s">
        <v>393</v>
      </c>
      <c r="V3" s="1060"/>
      <c r="W3" s="1060"/>
      <c r="X3" s="1060"/>
      <c r="Y3" s="1060"/>
      <c r="Z3" s="1060"/>
      <c r="AA3" s="1060"/>
      <c r="AB3" s="1060"/>
      <c r="AC3" s="1060"/>
      <c r="AD3" s="1061"/>
    </row>
    <row r="4" spans="1:30" s="190" customFormat="1" ht="31.5" customHeight="1" x14ac:dyDescent="0.15">
      <c r="A4" s="1000"/>
      <c r="B4" s="1000"/>
      <c r="C4" s="1000"/>
      <c r="D4" s="1047"/>
      <c r="E4" s="341" t="s">
        <v>117</v>
      </c>
      <c r="F4" s="550" t="s">
        <v>135</v>
      </c>
      <c r="G4" s="260" t="s">
        <v>119</v>
      </c>
      <c r="H4" s="576" t="s">
        <v>120</v>
      </c>
      <c r="I4" s="1051"/>
      <c r="J4" s="353" t="s">
        <v>121</v>
      </c>
      <c r="K4" s="1016"/>
      <c r="L4" s="1016"/>
      <c r="M4" s="1016"/>
      <c r="N4" s="1016"/>
      <c r="O4" s="1016"/>
      <c r="P4" s="1016"/>
      <c r="Q4" s="1016"/>
      <c r="R4" s="1016"/>
      <c r="S4" s="1016"/>
      <c r="T4" s="1017"/>
      <c r="U4" s="1062"/>
      <c r="V4" s="1062"/>
      <c r="W4" s="1062"/>
      <c r="X4" s="1062"/>
      <c r="Y4" s="1062"/>
      <c r="Z4" s="1062"/>
      <c r="AA4" s="1062"/>
      <c r="AB4" s="1062"/>
      <c r="AC4" s="1062"/>
      <c r="AD4" s="1063"/>
    </row>
    <row r="5" spans="1:30" ht="29.25" customHeight="1" x14ac:dyDescent="0.15">
      <c r="A5" s="36" t="s">
        <v>22</v>
      </c>
      <c r="B5" s="36"/>
      <c r="C5" s="36"/>
      <c r="D5" s="28"/>
      <c r="E5" s="224">
        <f>E6+E56+E62+E98+E102</f>
        <v>175910.08499999996</v>
      </c>
      <c r="F5" s="519">
        <f>+AD5/1000</f>
        <v>171126.91136610002</v>
      </c>
      <c r="G5" s="261">
        <f>+F5-E5</f>
        <v>-4783.1736338999472</v>
      </c>
      <c r="H5" s="256">
        <f t="shared" ref="H5:H19" si="0">F5/E5</f>
        <v>0.97280898571619734</v>
      </c>
      <c r="I5" s="485">
        <f>+F5/J5-100%</f>
        <v>6.9596675871918645E-2</v>
      </c>
      <c r="J5" s="354">
        <f>J6+J56+J62+J98+J102</f>
        <v>159992</v>
      </c>
      <c r="K5" s="355"/>
      <c r="L5" s="356"/>
      <c r="M5" s="357"/>
      <c r="N5" s="357"/>
      <c r="O5" s="357"/>
      <c r="P5" s="357"/>
      <c r="Q5" s="358"/>
      <c r="R5" s="359"/>
      <c r="S5" s="358"/>
      <c r="T5" s="486">
        <f>T6+T56+T62+T98+T102</f>
        <v>175910085</v>
      </c>
      <c r="U5" s="481"/>
      <c r="V5" s="277"/>
      <c r="W5" s="278"/>
      <c r="X5" s="293"/>
      <c r="Y5" s="278"/>
      <c r="Z5" s="278"/>
      <c r="AA5" s="280"/>
      <c r="AB5" s="647"/>
      <c r="AC5" s="289"/>
      <c r="AD5" s="274">
        <f>AD6+AD56+AD62+AD98+AD102</f>
        <v>171126911.36610001</v>
      </c>
    </row>
    <row r="6" spans="1:30" ht="22.5" customHeight="1" x14ac:dyDescent="0.15">
      <c r="A6" s="23" t="s">
        <v>1</v>
      </c>
      <c r="B6" s="23"/>
      <c r="C6" s="23"/>
      <c r="D6" s="27"/>
      <c r="E6" s="223">
        <f>+E7+E27+E30</f>
        <v>127172.61599999999</v>
      </c>
      <c r="F6" s="518">
        <f>+F7+F27+F30</f>
        <v>124650.8463661</v>
      </c>
      <c r="G6" s="291">
        <f t="shared" ref="G6:G55" si="1">+F6-E6</f>
        <v>-2521.7696338999958</v>
      </c>
      <c r="H6" s="601">
        <f t="shared" si="0"/>
        <v>0.98017049807405077</v>
      </c>
      <c r="I6" s="786">
        <f>+F6/J6-100%</f>
        <v>0.31128599164843251</v>
      </c>
      <c r="J6" s="360">
        <f>+J7+J27+J30</f>
        <v>95060</v>
      </c>
      <c r="K6" s="361"/>
      <c r="L6" s="362"/>
      <c r="M6" s="363"/>
      <c r="N6" s="363"/>
      <c r="O6" s="363"/>
      <c r="P6" s="363"/>
      <c r="Q6" s="363"/>
      <c r="R6" s="364"/>
      <c r="S6" s="363"/>
      <c r="T6" s="488">
        <f>T7+T27+T30</f>
        <v>127172616</v>
      </c>
      <c r="U6" s="482"/>
      <c r="V6" s="271"/>
      <c r="W6" s="287"/>
      <c r="X6" s="272"/>
      <c r="Y6" s="287"/>
      <c r="Z6" s="287"/>
      <c r="AA6" s="287"/>
      <c r="AB6" s="784"/>
      <c r="AC6" s="581"/>
      <c r="AD6" s="679">
        <f>AD7+AD27+AD30</f>
        <v>124650846.3661</v>
      </c>
    </row>
    <row r="7" spans="1:30" ht="18" customHeight="1" x14ac:dyDescent="0.15">
      <c r="A7" s="247"/>
      <c r="B7" s="197" t="s">
        <v>24</v>
      </c>
      <c r="C7" s="197"/>
      <c r="D7" s="250"/>
      <c r="E7" s="224">
        <f>E8+E14+E18+E19+E25+E26</f>
        <v>112099.61599999999</v>
      </c>
      <c r="F7" s="519">
        <f>SUM(F8:F26)</f>
        <v>109577.8463661</v>
      </c>
      <c r="G7" s="276">
        <f t="shared" si="1"/>
        <v>-2521.7696338999958</v>
      </c>
      <c r="H7" s="256">
        <f t="shared" si="0"/>
        <v>0.97750420809737659</v>
      </c>
      <c r="I7" s="489">
        <f t="shared" ref="I7:I53" si="2">+F7/J7-100%</f>
        <v>0.3092207171834116</v>
      </c>
      <c r="J7" s="365">
        <f>SUM(J8:J26)+1</f>
        <v>83697</v>
      </c>
      <c r="K7" s="730"/>
      <c r="L7" s="730"/>
      <c r="M7" s="357"/>
      <c r="N7" s="357"/>
      <c r="O7" s="357"/>
      <c r="P7" s="357"/>
      <c r="Q7" s="357"/>
      <c r="R7" s="366"/>
      <c r="S7" s="357"/>
      <c r="T7" s="274">
        <f>T8+T14+T18+T19+T25+T26</f>
        <v>112099616</v>
      </c>
      <c r="U7" s="1064"/>
      <c r="V7" s="1065"/>
      <c r="W7" s="278"/>
      <c r="X7" s="293"/>
      <c r="Y7" s="278"/>
      <c r="Z7" s="278"/>
      <c r="AA7" s="278"/>
      <c r="AB7" s="660"/>
      <c r="AC7" s="645"/>
      <c r="AD7" s="274">
        <f>AD8+AD14+AD18+AD19+AD25+AD26</f>
        <v>109577846.3661</v>
      </c>
    </row>
    <row r="8" spans="1:30" ht="18" customHeight="1" x14ac:dyDescent="0.15">
      <c r="A8" s="246"/>
      <c r="B8" s="247"/>
      <c r="C8" s="221" t="s">
        <v>25</v>
      </c>
      <c r="D8" s="250"/>
      <c r="E8" s="224">
        <f>+T8/1000</f>
        <v>77136</v>
      </c>
      <c r="F8" s="519">
        <f>+AD8/1000</f>
        <v>85527</v>
      </c>
      <c r="G8" s="294">
        <f t="shared" si="1"/>
        <v>8391</v>
      </c>
      <c r="H8" s="256">
        <f t="shared" si="0"/>
        <v>1.1087818917237087</v>
      </c>
      <c r="I8" s="489">
        <f t="shared" si="2"/>
        <v>0.41786442532451384</v>
      </c>
      <c r="J8" s="733">
        <v>60321</v>
      </c>
      <c r="K8" s="367" t="s">
        <v>14</v>
      </c>
      <c r="L8" s="356"/>
      <c r="M8" s="368"/>
      <c r="N8" s="357"/>
      <c r="O8" s="357"/>
      <c r="P8" s="368"/>
      <c r="Q8" s="357"/>
      <c r="R8" s="366" t="s">
        <v>226</v>
      </c>
      <c r="S8" s="368"/>
      <c r="T8" s="486">
        <v>77136000</v>
      </c>
      <c r="U8" s="448"/>
      <c r="V8" s="277"/>
      <c r="W8" s="279"/>
      <c r="X8" s="293"/>
      <c r="Y8" s="278"/>
      <c r="Z8" s="279"/>
      <c r="AA8" s="278"/>
      <c r="AB8" s="660" t="s">
        <v>191</v>
      </c>
      <c r="AC8" s="645" t="s">
        <v>6</v>
      </c>
      <c r="AD8" s="274">
        <f>SUM(AD9:AD13)</f>
        <v>85527000</v>
      </c>
    </row>
    <row r="9" spans="1:30" ht="18" customHeight="1" x14ac:dyDescent="0.15">
      <c r="A9" s="246"/>
      <c r="B9" s="246"/>
      <c r="C9" s="1025"/>
      <c r="D9" s="1028"/>
      <c r="E9" s="977"/>
      <c r="F9" s="980"/>
      <c r="G9" s="1035"/>
      <c r="H9" s="1038"/>
      <c r="I9" s="1041"/>
      <c r="J9" s="1052"/>
      <c r="K9" s="579" t="s">
        <v>220</v>
      </c>
      <c r="L9" s="356">
        <v>1810000</v>
      </c>
      <c r="M9" s="368" t="s">
        <v>4</v>
      </c>
      <c r="N9" s="357">
        <v>6</v>
      </c>
      <c r="O9" s="357" t="s">
        <v>223</v>
      </c>
      <c r="P9" s="368"/>
      <c r="Q9" s="357"/>
      <c r="R9" s="366"/>
      <c r="S9" s="368" t="s">
        <v>6</v>
      </c>
      <c r="T9" s="486">
        <v>22068000</v>
      </c>
      <c r="U9" s="625" t="s">
        <v>166</v>
      </c>
      <c r="V9" s="626">
        <v>1976000</v>
      </c>
      <c r="W9" s="603" t="s">
        <v>195</v>
      </c>
      <c r="X9" s="627">
        <v>1</v>
      </c>
      <c r="Y9" s="603" t="s">
        <v>197</v>
      </c>
      <c r="Z9" s="603" t="s">
        <v>195</v>
      </c>
      <c r="AA9" s="627">
        <v>6</v>
      </c>
      <c r="AB9" s="628" t="s">
        <v>198</v>
      </c>
      <c r="AC9" s="629" t="s">
        <v>6</v>
      </c>
      <c r="AD9" s="630">
        <f>V9*X9*AA9</f>
        <v>11856000</v>
      </c>
    </row>
    <row r="10" spans="1:30" ht="18" customHeight="1" x14ac:dyDescent="0.15">
      <c r="A10" s="246"/>
      <c r="B10" s="246"/>
      <c r="C10" s="1026"/>
      <c r="D10" s="1029"/>
      <c r="E10" s="978"/>
      <c r="F10" s="981"/>
      <c r="G10" s="1036"/>
      <c r="H10" s="1039"/>
      <c r="I10" s="1042"/>
      <c r="J10" s="1053"/>
      <c r="K10" s="579"/>
      <c r="L10" s="356">
        <v>1868000</v>
      </c>
      <c r="M10" s="368" t="s">
        <v>4</v>
      </c>
      <c r="N10" s="357">
        <v>6</v>
      </c>
      <c r="O10" s="357" t="s">
        <v>223</v>
      </c>
      <c r="P10" s="368"/>
      <c r="Q10" s="357"/>
      <c r="R10" s="366"/>
      <c r="S10" s="368" t="s">
        <v>6</v>
      </c>
      <c r="T10" s="486">
        <v>11208000</v>
      </c>
      <c r="U10" s="631"/>
      <c r="V10" s="295">
        <v>2038000</v>
      </c>
      <c r="W10" s="624" t="s">
        <v>195</v>
      </c>
      <c r="X10" s="632">
        <v>1</v>
      </c>
      <c r="Y10" s="624" t="s">
        <v>197</v>
      </c>
      <c r="Z10" s="624" t="s">
        <v>195</v>
      </c>
      <c r="AA10" s="632">
        <v>6</v>
      </c>
      <c r="AB10" s="633" t="s">
        <v>198</v>
      </c>
      <c r="AC10" s="296" t="s">
        <v>6</v>
      </c>
      <c r="AD10" s="634">
        <f>V10*X10*AA10</f>
        <v>12228000</v>
      </c>
    </row>
    <row r="11" spans="1:30" ht="18" customHeight="1" x14ac:dyDescent="0.15">
      <c r="A11" s="246"/>
      <c r="B11" s="246"/>
      <c r="C11" s="1026"/>
      <c r="D11" s="1029"/>
      <c r="E11" s="978"/>
      <c r="F11" s="981"/>
      <c r="G11" s="1036"/>
      <c r="H11" s="1039"/>
      <c r="I11" s="1042"/>
      <c r="J11" s="1053"/>
      <c r="K11" s="579" t="s">
        <v>221</v>
      </c>
      <c r="L11" s="356">
        <v>1568000</v>
      </c>
      <c r="M11" s="368" t="s">
        <v>4</v>
      </c>
      <c r="N11" s="357">
        <v>21</v>
      </c>
      <c r="O11" s="357" t="s">
        <v>223</v>
      </c>
      <c r="P11" s="368"/>
      <c r="Q11" s="357"/>
      <c r="R11" s="366"/>
      <c r="S11" s="368" t="s">
        <v>6</v>
      </c>
      <c r="T11" s="486">
        <v>32928000</v>
      </c>
      <c r="U11" s="635" t="s">
        <v>167</v>
      </c>
      <c r="V11" s="295">
        <v>1682000</v>
      </c>
      <c r="W11" s="624" t="s">
        <v>195</v>
      </c>
      <c r="X11" s="632">
        <v>1</v>
      </c>
      <c r="Y11" s="624" t="s">
        <v>199</v>
      </c>
      <c r="Z11" s="624" t="s">
        <v>195</v>
      </c>
      <c r="AA11" s="632">
        <v>15</v>
      </c>
      <c r="AB11" s="633" t="s">
        <v>198</v>
      </c>
      <c r="AC11" s="296" t="s">
        <v>6</v>
      </c>
      <c r="AD11" s="634">
        <f>V11*X11*AA11</f>
        <v>25230000</v>
      </c>
    </row>
    <row r="12" spans="1:30" ht="18" customHeight="1" x14ac:dyDescent="0.15">
      <c r="A12" s="246"/>
      <c r="B12" s="246"/>
      <c r="C12" s="1026"/>
      <c r="D12" s="1029"/>
      <c r="E12" s="978"/>
      <c r="F12" s="981"/>
      <c r="G12" s="1036"/>
      <c r="H12" s="1039"/>
      <c r="I12" s="1042"/>
      <c r="J12" s="1053"/>
      <c r="K12" s="579"/>
      <c r="L12" s="356">
        <v>1476000</v>
      </c>
      <c r="M12" s="368" t="s">
        <v>4</v>
      </c>
      <c r="N12" s="357">
        <v>3</v>
      </c>
      <c r="O12" s="357" t="s">
        <v>223</v>
      </c>
      <c r="P12" s="368"/>
      <c r="Q12" s="357"/>
      <c r="R12" s="366"/>
      <c r="S12" s="368" t="s">
        <v>6</v>
      </c>
      <c r="T12" s="486">
        <v>4428000</v>
      </c>
      <c r="U12" s="635"/>
      <c r="V12" s="636">
        <v>1781000</v>
      </c>
      <c r="W12" s="624" t="s">
        <v>195</v>
      </c>
      <c r="X12" s="637">
        <v>1</v>
      </c>
      <c r="Y12" s="637" t="s">
        <v>199</v>
      </c>
      <c r="Z12" s="624" t="s">
        <v>195</v>
      </c>
      <c r="AA12" s="637">
        <v>9</v>
      </c>
      <c r="AB12" s="638" t="s">
        <v>198</v>
      </c>
      <c r="AC12" s="296" t="s">
        <v>6</v>
      </c>
      <c r="AD12" s="634">
        <f>V12*X12*AA12</f>
        <v>16029000</v>
      </c>
    </row>
    <row r="13" spans="1:30" ht="36" x14ac:dyDescent="0.15">
      <c r="A13" s="246"/>
      <c r="B13" s="246"/>
      <c r="C13" s="1027"/>
      <c r="D13" s="1030"/>
      <c r="E13" s="979"/>
      <c r="F13" s="982"/>
      <c r="G13" s="1037"/>
      <c r="H13" s="1040"/>
      <c r="I13" s="1043"/>
      <c r="J13" s="1054"/>
      <c r="K13" s="579" t="s">
        <v>222</v>
      </c>
      <c r="L13" s="356">
        <v>1476000</v>
      </c>
      <c r="M13" s="368" t="s">
        <v>4</v>
      </c>
      <c r="N13" s="357">
        <v>12</v>
      </c>
      <c r="O13" s="357" t="s">
        <v>223</v>
      </c>
      <c r="P13" s="368"/>
      <c r="Q13" s="357"/>
      <c r="R13" s="366"/>
      <c r="S13" s="368" t="s">
        <v>6</v>
      </c>
      <c r="T13" s="486">
        <v>17712000</v>
      </c>
      <c r="U13" s="827" t="s">
        <v>404</v>
      </c>
      <c r="V13" s="640">
        <v>1682000</v>
      </c>
      <c r="W13" s="641" t="s">
        <v>20</v>
      </c>
      <c r="X13" s="642">
        <v>1</v>
      </c>
      <c r="Y13" s="642" t="s">
        <v>7</v>
      </c>
      <c r="Z13" s="641" t="s">
        <v>20</v>
      </c>
      <c r="AA13" s="642">
        <v>12</v>
      </c>
      <c r="AB13" s="643" t="s">
        <v>2</v>
      </c>
      <c r="AC13" s="641" t="s">
        <v>6</v>
      </c>
      <c r="AD13" s="292">
        <f>V13*X13*AA13</f>
        <v>20184000</v>
      </c>
    </row>
    <row r="14" spans="1:30" ht="18" customHeight="1" x14ac:dyDescent="0.15">
      <c r="A14" s="246"/>
      <c r="B14" s="246"/>
      <c r="C14" s="221" t="s">
        <v>136</v>
      </c>
      <c r="D14" s="250"/>
      <c r="E14" s="224">
        <f>+T14/1000</f>
        <v>14200.4</v>
      </c>
      <c r="F14" s="519">
        <f t="shared" ref="F14" si="3">+AD14/1000</f>
        <v>6000</v>
      </c>
      <c r="G14" s="294">
        <f t="shared" si="1"/>
        <v>-8200.4</v>
      </c>
      <c r="H14" s="256">
        <f t="shared" si="0"/>
        <v>0.42252330920255771</v>
      </c>
      <c r="I14" s="489">
        <f t="shared" si="2"/>
        <v>-0.44175660588016374</v>
      </c>
      <c r="J14" s="365">
        <v>10748</v>
      </c>
      <c r="K14" s="355" t="s">
        <v>212</v>
      </c>
      <c r="L14" s="356"/>
      <c r="M14" s="368"/>
      <c r="N14" s="369"/>
      <c r="O14" s="357"/>
      <c r="P14" s="357"/>
      <c r="Q14" s="358"/>
      <c r="R14" s="359"/>
      <c r="S14" s="368" t="s">
        <v>6</v>
      </c>
      <c r="T14" s="490">
        <v>14200400</v>
      </c>
      <c r="U14" s="644"/>
      <c r="V14" s="290"/>
      <c r="W14" s="645"/>
      <c r="X14" s="646"/>
      <c r="Y14" s="583"/>
      <c r="Z14" s="583"/>
      <c r="AA14" s="289"/>
      <c r="AB14" s="647" t="s">
        <v>192</v>
      </c>
      <c r="AC14" s="645" t="s">
        <v>6</v>
      </c>
      <c r="AD14" s="648">
        <f>SUM(AD15:AD17)</f>
        <v>6000000</v>
      </c>
    </row>
    <row r="15" spans="1:30" ht="18" customHeight="1" x14ac:dyDescent="0.15">
      <c r="A15" s="246"/>
      <c r="B15" s="246"/>
      <c r="C15" s="1025"/>
      <c r="D15" s="1028"/>
      <c r="E15" s="977"/>
      <c r="F15" s="980"/>
      <c r="G15" s="1035"/>
      <c r="H15" s="1038"/>
      <c r="I15" s="1041"/>
      <c r="J15" s="1052"/>
      <c r="K15" s="355"/>
      <c r="L15" s="356"/>
      <c r="M15" s="368"/>
      <c r="N15" s="369"/>
      <c r="O15" s="357"/>
      <c r="P15" s="357"/>
      <c r="Q15" s="358"/>
      <c r="R15" s="359"/>
      <c r="S15" s="368"/>
      <c r="T15" s="490"/>
      <c r="U15" s="649" t="s">
        <v>165</v>
      </c>
      <c r="V15" s="626">
        <v>100000</v>
      </c>
      <c r="W15" s="629" t="s">
        <v>20</v>
      </c>
      <c r="X15" s="627">
        <v>4</v>
      </c>
      <c r="Y15" s="627" t="s">
        <v>7</v>
      </c>
      <c r="Z15" s="629" t="s">
        <v>20</v>
      </c>
      <c r="AA15" s="627">
        <v>12</v>
      </c>
      <c r="AB15" s="628" t="s">
        <v>2</v>
      </c>
      <c r="AC15" s="629" t="s">
        <v>6</v>
      </c>
      <c r="AD15" s="630">
        <f>V15*X15*AA15</f>
        <v>4800000</v>
      </c>
    </row>
    <row r="16" spans="1:30" ht="18" customHeight="1" x14ac:dyDescent="0.15">
      <c r="A16" s="246"/>
      <c r="B16" s="246"/>
      <c r="C16" s="1026"/>
      <c r="D16" s="1029"/>
      <c r="E16" s="978"/>
      <c r="F16" s="981"/>
      <c r="G16" s="1036"/>
      <c r="H16" s="1039"/>
      <c r="I16" s="1042"/>
      <c r="J16" s="1053"/>
      <c r="K16" s="355"/>
      <c r="L16" s="356"/>
      <c r="M16" s="368"/>
      <c r="N16" s="369"/>
      <c r="O16" s="357"/>
      <c r="P16" s="357"/>
      <c r="Q16" s="358"/>
      <c r="R16" s="359"/>
      <c r="S16" s="368"/>
      <c r="T16" s="490"/>
      <c r="U16" s="650" t="s">
        <v>164</v>
      </c>
      <c r="V16" s="636">
        <v>50000</v>
      </c>
      <c r="W16" s="296" t="s">
        <v>20</v>
      </c>
      <c r="X16" s="632">
        <v>1</v>
      </c>
      <c r="Y16" s="632" t="s">
        <v>7</v>
      </c>
      <c r="Z16" s="632" t="s">
        <v>20</v>
      </c>
      <c r="AA16" s="637">
        <v>12</v>
      </c>
      <c r="AB16" s="633" t="s">
        <v>2</v>
      </c>
      <c r="AC16" s="296" t="s">
        <v>6</v>
      </c>
      <c r="AD16" s="651">
        <f>V16*X16*AA16</f>
        <v>600000</v>
      </c>
    </row>
    <row r="17" spans="1:30" ht="18" customHeight="1" x14ac:dyDescent="0.15">
      <c r="A17" s="246"/>
      <c r="B17" s="246"/>
      <c r="C17" s="1027"/>
      <c r="D17" s="1030"/>
      <c r="E17" s="979"/>
      <c r="F17" s="982"/>
      <c r="G17" s="1037"/>
      <c r="H17" s="1040"/>
      <c r="I17" s="1043"/>
      <c r="J17" s="1054"/>
      <c r="K17" s="355"/>
      <c r="L17" s="356"/>
      <c r="M17" s="368"/>
      <c r="N17" s="369"/>
      <c r="O17" s="357"/>
      <c r="P17" s="357"/>
      <c r="Q17" s="358"/>
      <c r="R17" s="359"/>
      <c r="S17" s="368"/>
      <c r="T17" s="490"/>
      <c r="U17" s="652" t="s">
        <v>163</v>
      </c>
      <c r="V17" s="653">
        <v>100000</v>
      </c>
      <c r="W17" s="641" t="s">
        <v>20</v>
      </c>
      <c r="X17" s="642">
        <v>6</v>
      </c>
      <c r="Y17" s="642" t="s">
        <v>199</v>
      </c>
      <c r="Z17" s="641"/>
      <c r="AA17" s="642"/>
      <c r="AB17" s="643"/>
      <c r="AC17" s="641" t="s">
        <v>6</v>
      </c>
      <c r="AD17" s="292">
        <f>V17*X17</f>
        <v>600000</v>
      </c>
    </row>
    <row r="18" spans="1:30" ht="18" customHeight="1" x14ac:dyDescent="0.15">
      <c r="A18" s="246"/>
      <c r="B18" s="246"/>
      <c r="C18" s="221" t="s">
        <v>137</v>
      </c>
      <c r="D18" s="250"/>
      <c r="E18" s="224">
        <f>+T18/1000</f>
        <v>7611.3670000000002</v>
      </c>
      <c r="F18" s="519">
        <f>+AD18/1000</f>
        <v>7627.25</v>
      </c>
      <c r="G18" s="588"/>
      <c r="H18" s="256"/>
      <c r="I18" s="489"/>
      <c r="J18" s="585">
        <v>5155</v>
      </c>
      <c r="K18" s="355" t="s">
        <v>214</v>
      </c>
      <c r="L18" s="356">
        <v>91336400</v>
      </c>
      <c r="M18" s="368" t="s">
        <v>224</v>
      </c>
      <c r="N18" s="357">
        <v>12</v>
      </c>
      <c r="O18" s="357" t="s">
        <v>225</v>
      </c>
      <c r="P18" s="357"/>
      <c r="Q18" s="358"/>
      <c r="R18" s="366" t="s">
        <v>8</v>
      </c>
      <c r="S18" s="368"/>
      <c r="T18" s="486">
        <v>7611367</v>
      </c>
      <c r="U18" s="654" t="s">
        <v>162</v>
      </c>
      <c r="V18" s="640">
        <f>AD8+AD14</f>
        <v>91527000</v>
      </c>
      <c r="W18" s="642" t="s">
        <v>200</v>
      </c>
      <c r="X18" s="715">
        <v>12</v>
      </c>
      <c r="Y18" s="655" t="s">
        <v>198</v>
      </c>
      <c r="Z18" s="642"/>
      <c r="AA18" s="655"/>
      <c r="AB18" s="656"/>
      <c r="AC18" s="641" t="s">
        <v>6</v>
      </c>
      <c r="AD18" s="657">
        <f>V18/X18</f>
        <v>7627250</v>
      </c>
    </row>
    <row r="19" spans="1:30" ht="18" customHeight="1" x14ac:dyDescent="0.15">
      <c r="A19" s="246"/>
      <c r="B19" s="246"/>
      <c r="C19" s="221" t="s">
        <v>26</v>
      </c>
      <c r="D19" s="250"/>
      <c r="E19" s="224">
        <f>+T19/1000</f>
        <v>11551.849</v>
      </c>
      <c r="F19" s="519">
        <f>+AD19/1000</f>
        <v>8823.5963661000005</v>
      </c>
      <c r="G19" s="294">
        <f t="shared" si="1"/>
        <v>-2728.2526338999996</v>
      </c>
      <c r="H19" s="256">
        <f t="shared" si="0"/>
        <v>0.7638254591191419</v>
      </c>
      <c r="I19" s="489">
        <f t="shared" si="2"/>
        <v>0.48996899123606896</v>
      </c>
      <c r="J19" s="365">
        <v>5922</v>
      </c>
      <c r="K19" s="367"/>
      <c r="L19" s="356"/>
      <c r="M19" s="368"/>
      <c r="N19" s="370"/>
      <c r="O19" s="357"/>
      <c r="P19" s="357"/>
      <c r="Q19" s="357"/>
      <c r="R19" s="366" t="s">
        <v>8</v>
      </c>
      <c r="S19" s="368"/>
      <c r="T19" s="486">
        <v>11551849</v>
      </c>
      <c r="U19" s="658"/>
      <c r="V19" s="290"/>
      <c r="W19" s="645"/>
      <c r="X19" s="659"/>
      <c r="Y19" s="583"/>
      <c r="Z19" s="583"/>
      <c r="AA19" s="583"/>
      <c r="AB19" s="660" t="s">
        <v>8</v>
      </c>
      <c r="AC19" s="645" t="s">
        <v>190</v>
      </c>
      <c r="AD19" s="274">
        <f>AD20+AD21+AD22+AD23+AD24</f>
        <v>8823596.3661000002</v>
      </c>
    </row>
    <row r="20" spans="1:30" ht="18" customHeight="1" x14ac:dyDescent="0.15">
      <c r="A20" s="246"/>
      <c r="B20" s="246"/>
      <c r="C20" s="247"/>
      <c r="D20" s="29"/>
      <c r="E20" s="537"/>
      <c r="F20" s="520"/>
      <c r="G20" s="283">
        <f t="shared" si="1"/>
        <v>0</v>
      </c>
      <c r="H20" s="255"/>
      <c r="I20" s="491"/>
      <c r="J20" s="371"/>
      <c r="K20" s="372" t="s">
        <v>15</v>
      </c>
      <c r="L20" s="373"/>
      <c r="M20" s="374"/>
      <c r="N20" s="375" t="s">
        <v>16</v>
      </c>
      <c r="O20" s="376"/>
      <c r="P20" s="376"/>
      <c r="Q20" s="376"/>
      <c r="R20" s="377"/>
      <c r="S20" s="374" t="s">
        <v>6</v>
      </c>
      <c r="T20" s="492">
        <v>4110138</v>
      </c>
      <c r="U20" s="661" t="s">
        <v>157</v>
      </c>
      <c r="V20" s="602">
        <f>V18</f>
        <v>91527000</v>
      </c>
      <c r="W20" s="603" t="s">
        <v>195</v>
      </c>
      <c r="X20" s="604">
        <v>4.4999999999999998E-2</v>
      </c>
      <c r="Y20" s="605"/>
      <c r="Z20" s="603"/>
      <c r="AA20" s="606"/>
      <c r="AB20" s="606"/>
      <c r="AC20" s="603" t="s">
        <v>196</v>
      </c>
      <c r="AD20" s="607">
        <f>V20*X20</f>
        <v>4118715</v>
      </c>
    </row>
    <row r="21" spans="1:30" ht="18" customHeight="1" x14ac:dyDescent="0.15">
      <c r="A21" s="246"/>
      <c r="B21" s="246"/>
      <c r="C21" s="246"/>
      <c r="D21" s="30"/>
      <c r="E21" s="538"/>
      <c r="F21" s="521"/>
      <c r="G21" s="284">
        <f t="shared" si="1"/>
        <v>0</v>
      </c>
      <c r="H21" s="321"/>
      <c r="I21" s="493"/>
      <c r="J21" s="378"/>
      <c r="K21" s="379" t="s">
        <v>17</v>
      </c>
      <c r="L21" s="380"/>
      <c r="M21" s="381"/>
      <c r="N21" s="736">
        <v>6.0999999999999999E-2</v>
      </c>
      <c r="O21" s="731"/>
      <c r="P21" s="381"/>
      <c r="Q21" s="381"/>
      <c r="R21" s="382"/>
      <c r="S21" s="381" t="s">
        <v>6</v>
      </c>
      <c r="T21" s="494">
        <v>5544119</v>
      </c>
      <c r="U21" s="662" t="s">
        <v>158</v>
      </c>
      <c r="V21" s="608">
        <f>V18</f>
        <v>91527000</v>
      </c>
      <c r="W21" s="609" t="s">
        <v>195</v>
      </c>
      <c r="X21" s="610">
        <v>3.0599999999999999E-2</v>
      </c>
      <c r="Y21" s="611"/>
      <c r="Z21" s="609"/>
      <c r="AA21" s="612"/>
      <c r="AB21" s="612"/>
      <c r="AC21" s="609" t="s">
        <v>196</v>
      </c>
      <c r="AD21" s="613">
        <f>V21*X21</f>
        <v>2800726.1999999997</v>
      </c>
    </row>
    <row r="22" spans="1:30" ht="18" customHeight="1" x14ac:dyDescent="0.15">
      <c r="A22" s="246"/>
      <c r="B22" s="246"/>
      <c r="C22" s="246"/>
      <c r="D22" s="517"/>
      <c r="E22" s="538"/>
      <c r="F22" s="521"/>
      <c r="G22" s="284"/>
      <c r="H22" s="578"/>
      <c r="I22" s="493"/>
      <c r="J22" s="378"/>
      <c r="K22" s="568" t="s">
        <v>215</v>
      </c>
      <c r="L22" s="384"/>
      <c r="M22" s="385"/>
      <c r="N22" s="737">
        <v>6.5500000000000003E-2</v>
      </c>
      <c r="O22" s="593"/>
      <c r="P22" s="385"/>
      <c r="Q22" s="385"/>
      <c r="R22" s="387"/>
      <c r="S22" s="381" t="s">
        <v>6</v>
      </c>
      <c r="T22" s="495">
        <v>363140</v>
      </c>
      <c r="U22" s="663" t="s">
        <v>159</v>
      </c>
      <c r="V22" s="608">
        <f>AD21</f>
        <v>2800726.1999999997</v>
      </c>
      <c r="W22" s="609" t="s">
        <v>195</v>
      </c>
      <c r="X22" s="610">
        <v>6.5500000000000003E-2</v>
      </c>
      <c r="Y22" s="611"/>
      <c r="Z22" s="609"/>
      <c r="AA22" s="612"/>
      <c r="AB22" s="612"/>
      <c r="AC22" s="609" t="s">
        <v>196</v>
      </c>
      <c r="AD22" s="613">
        <f>V22*X22</f>
        <v>183447.5661</v>
      </c>
    </row>
    <row r="23" spans="1:30" ht="18" customHeight="1" x14ac:dyDescent="0.15">
      <c r="A23" s="246"/>
      <c r="B23" s="246"/>
      <c r="C23" s="246"/>
      <c r="D23" s="30"/>
      <c r="E23" s="538"/>
      <c r="F23" s="521"/>
      <c r="G23" s="284">
        <f t="shared" si="1"/>
        <v>0</v>
      </c>
      <c r="H23" s="321"/>
      <c r="I23" s="493"/>
      <c r="J23" s="378"/>
      <c r="K23" s="383" t="s">
        <v>216</v>
      </c>
      <c r="L23" s="384"/>
      <c r="M23" s="385"/>
      <c r="N23" s="737">
        <v>8.9999999999999993E-3</v>
      </c>
      <c r="O23" s="386"/>
      <c r="P23" s="385"/>
      <c r="Q23" s="385"/>
      <c r="R23" s="387"/>
      <c r="S23" s="385" t="s">
        <v>6</v>
      </c>
      <c r="T23" s="495">
        <v>822028</v>
      </c>
      <c r="U23" s="663" t="s">
        <v>160</v>
      </c>
      <c r="V23" s="608">
        <f>V18</f>
        <v>91527000</v>
      </c>
      <c r="W23" s="609" t="s">
        <v>195</v>
      </c>
      <c r="X23" s="610">
        <v>1.0999999999999999E-2</v>
      </c>
      <c r="Y23" s="610"/>
      <c r="Z23" s="614"/>
      <c r="AA23" s="615"/>
      <c r="AB23" s="612"/>
      <c r="AC23" s="609" t="s">
        <v>196</v>
      </c>
      <c r="AD23" s="613">
        <f>V23*X23</f>
        <v>1006796.9999999999</v>
      </c>
    </row>
    <row r="24" spans="1:30" ht="18" customHeight="1" x14ac:dyDescent="0.15">
      <c r="A24" s="246"/>
      <c r="B24" s="246"/>
      <c r="C24" s="196"/>
      <c r="D24" s="31"/>
      <c r="E24" s="539"/>
      <c r="F24" s="522"/>
      <c r="G24" s="285">
        <f t="shared" si="1"/>
        <v>0</v>
      </c>
      <c r="H24" s="254"/>
      <c r="I24" s="496"/>
      <c r="J24" s="388"/>
      <c r="K24" s="389" t="s">
        <v>217</v>
      </c>
      <c r="L24" s="390"/>
      <c r="M24" s="391"/>
      <c r="N24" s="738">
        <v>7.7999999999999996E-3</v>
      </c>
      <c r="O24" s="392"/>
      <c r="P24" s="391"/>
      <c r="Q24" s="391"/>
      <c r="R24" s="393"/>
      <c r="S24" s="391" t="s">
        <v>6</v>
      </c>
      <c r="T24" s="497">
        <v>712424</v>
      </c>
      <c r="U24" s="664" t="s">
        <v>161</v>
      </c>
      <c r="V24" s="616">
        <f>V18</f>
        <v>91527000</v>
      </c>
      <c r="W24" s="617" t="s">
        <v>195</v>
      </c>
      <c r="X24" s="618">
        <v>7.7999999999999996E-3</v>
      </c>
      <c r="Y24" s="619"/>
      <c r="Z24" s="620"/>
      <c r="AA24" s="621"/>
      <c r="AB24" s="622"/>
      <c r="AC24" s="617" t="s">
        <v>196</v>
      </c>
      <c r="AD24" s="623">
        <f>V24*X24</f>
        <v>713910.6</v>
      </c>
    </row>
    <row r="25" spans="1:30" ht="18" customHeight="1" x14ac:dyDescent="0.15">
      <c r="A25" s="246"/>
      <c r="B25" s="246"/>
      <c r="C25" s="587" t="s">
        <v>138</v>
      </c>
      <c r="D25" s="240"/>
      <c r="E25" s="224">
        <f>+T25/1000</f>
        <v>1400</v>
      </c>
      <c r="F25" s="519">
        <f>+AD25/1000</f>
        <v>1400</v>
      </c>
      <c r="G25" s="285"/>
      <c r="H25" s="254"/>
      <c r="I25" s="496"/>
      <c r="J25" s="388">
        <v>1400</v>
      </c>
      <c r="K25" s="426" t="s">
        <v>218</v>
      </c>
      <c r="L25" s="409"/>
      <c r="M25" s="410"/>
      <c r="N25" s="589"/>
      <c r="O25" s="411"/>
      <c r="P25" s="410"/>
      <c r="Q25" s="410"/>
      <c r="R25" s="366" t="s">
        <v>8</v>
      </c>
      <c r="S25" s="368"/>
      <c r="T25" s="486">
        <v>1400000</v>
      </c>
      <c r="U25" s="639" t="s">
        <v>368</v>
      </c>
      <c r="V25" s="640">
        <v>100000</v>
      </c>
      <c r="W25" s="641" t="s">
        <v>20</v>
      </c>
      <c r="X25" s="641">
        <v>2</v>
      </c>
      <c r="Y25" s="642" t="s">
        <v>7</v>
      </c>
      <c r="Z25" s="641" t="s">
        <v>20</v>
      </c>
      <c r="AA25" s="641">
        <v>7</v>
      </c>
      <c r="AB25" s="643" t="s">
        <v>2</v>
      </c>
      <c r="AC25" s="641" t="s">
        <v>6</v>
      </c>
      <c r="AD25" s="292">
        <f>V25*X25*AA25</f>
        <v>1400000</v>
      </c>
    </row>
    <row r="26" spans="1:30" ht="18" customHeight="1" x14ac:dyDescent="0.15">
      <c r="A26" s="246"/>
      <c r="B26" s="246"/>
      <c r="C26" s="587" t="s">
        <v>139</v>
      </c>
      <c r="D26" s="240"/>
      <c r="E26" s="224">
        <f>+T26/1000</f>
        <v>200</v>
      </c>
      <c r="F26" s="519">
        <f>+AD26/1000</f>
        <v>200</v>
      </c>
      <c r="G26" s="285"/>
      <c r="H26" s="254"/>
      <c r="I26" s="496"/>
      <c r="J26" s="388">
        <v>150</v>
      </c>
      <c r="K26" s="1023" t="s">
        <v>219</v>
      </c>
      <c r="L26" s="1024"/>
      <c r="M26" s="410"/>
      <c r="N26" s="589"/>
      <c r="O26" s="411"/>
      <c r="P26" s="410"/>
      <c r="Q26" s="410"/>
      <c r="R26" s="366" t="s">
        <v>8</v>
      </c>
      <c r="S26" s="368"/>
      <c r="T26" s="486">
        <v>200000</v>
      </c>
      <c r="U26" s="639" t="s">
        <v>156</v>
      </c>
      <c r="V26" s="640">
        <v>50000</v>
      </c>
      <c r="W26" s="641" t="s">
        <v>20</v>
      </c>
      <c r="X26" s="641">
        <v>4</v>
      </c>
      <c r="Y26" s="642" t="s">
        <v>7</v>
      </c>
      <c r="Z26" s="641" t="s">
        <v>20</v>
      </c>
      <c r="AA26" s="641">
        <v>1</v>
      </c>
      <c r="AB26" s="643" t="s">
        <v>202</v>
      </c>
      <c r="AC26" s="641" t="s">
        <v>6</v>
      </c>
      <c r="AD26" s="292">
        <f>V26*X26*AA26</f>
        <v>200000</v>
      </c>
    </row>
    <row r="27" spans="1:30" ht="18" customHeight="1" x14ac:dyDescent="0.15">
      <c r="A27" s="246"/>
      <c r="B27" s="197" t="s">
        <v>27</v>
      </c>
      <c r="C27" s="587"/>
      <c r="D27" s="250"/>
      <c r="E27" s="224">
        <f>+E28+E29</f>
        <v>0</v>
      </c>
      <c r="F27" s="519">
        <f>+F28+F29</f>
        <v>400</v>
      </c>
      <c r="G27" s="276">
        <f t="shared" si="1"/>
        <v>400</v>
      </c>
      <c r="H27" s="256" t="e">
        <f>F27/E27</f>
        <v>#DIV/0!</v>
      </c>
      <c r="I27" s="489"/>
      <c r="J27" s="365">
        <v>0</v>
      </c>
      <c r="K27" s="355"/>
      <c r="L27" s="356"/>
      <c r="M27" s="357"/>
      <c r="N27" s="357"/>
      <c r="O27" s="357"/>
      <c r="P27" s="357"/>
      <c r="Q27" s="358"/>
      <c r="R27" s="359"/>
      <c r="S27" s="358"/>
      <c r="T27" s="486">
        <v>0</v>
      </c>
      <c r="U27" s="644"/>
      <c r="V27" s="290"/>
      <c r="W27" s="583"/>
      <c r="X27" s="583"/>
      <c r="Y27" s="583"/>
      <c r="Z27" s="583"/>
      <c r="AA27" s="289"/>
      <c r="AB27" s="647"/>
      <c r="AC27" s="289"/>
      <c r="AD27" s="274">
        <v>400000</v>
      </c>
    </row>
    <row r="28" spans="1:30" ht="18" customHeight="1" x14ac:dyDescent="0.15">
      <c r="A28" s="246"/>
      <c r="B28" s="247"/>
      <c r="C28" s="197" t="s">
        <v>168</v>
      </c>
      <c r="D28" s="250"/>
      <c r="E28" s="224">
        <v>0</v>
      </c>
      <c r="F28" s="519">
        <f>+AD28/1000</f>
        <v>400</v>
      </c>
      <c r="G28" s="294">
        <f t="shared" si="1"/>
        <v>400</v>
      </c>
      <c r="H28" s="256" t="e">
        <f>F28/E28</f>
        <v>#DIV/0!</v>
      </c>
      <c r="I28" s="489"/>
      <c r="J28" s="365"/>
      <c r="K28" s="355"/>
      <c r="L28" s="356"/>
      <c r="M28" s="368"/>
      <c r="N28" s="357"/>
      <c r="O28" s="357"/>
      <c r="P28" s="357"/>
      <c r="Q28" s="358"/>
      <c r="R28" s="359" t="s">
        <v>8</v>
      </c>
      <c r="S28" s="358"/>
      <c r="T28" s="486">
        <v>0</v>
      </c>
      <c r="U28" s="644" t="s">
        <v>274</v>
      </c>
      <c r="V28" s="290">
        <v>200000</v>
      </c>
      <c r="W28" s="645" t="s">
        <v>269</v>
      </c>
      <c r="X28" s="583">
        <v>2</v>
      </c>
      <c r="Y28" s="583" t="s">
        <v>223</v>
      </c>
      <c r="Z28" s="583"/>
      <c r="AA28" s="289"/>
      <c r="AB28" s="647"/>
      <c r="AC28" s="289"/>
      <c r="AD28" s="274">
        <f>V28*X28</f>
        <v>400000</v>
      </c>
    </row>
    <row r="29" spans="1:30" ht="18" customHeight="1" x14ac:dyDescent="0.15">
      <c r="A29" s="246"/>
      <c r="B29" s="246"/>
      <c r="C29" s="197" t="s">
        <v>103</v>
      </c>
      <c r="D29" s="250"/>
      <c r="E29" s="224"/>
      <c r="F29" s="519"/>
      <c r="G29" s="294">
        <f t="shared" si="1"/>
        <v>0</v>
      </c>
      <c r="H29" s="256"/>
      <c r="I29" s="489"/>
      <c r="J29" s="365"/>
      <c r="K29" s="355"/>
      <c r="L29" s="356"/>
      <c r="M29" s="368"/>
      <c r="N29" s="357"/>
      <c r="O29" s="357"/>
      <c r="P29" s="357"/>
      <c r="Q29" s="358"/>
      <c r="R29" s="359"/>
      <c r="S29" s="358" t="s">
        <v>6</v>
      </c>
      <c r="T29" s="486">
        <v>0</v>
      </c>
      <c r="U29" s="644"/>
      <c r="V29" s="290"/>
      <c r="W29" s="645"/>
      <c r="X29" s="583"/>
      <c r="Y29" s="583"/>
      <c r="Z29" s="583"/>
      <c r="AA29" s="289"/>
      <c r="AB29" s="647"/>
      <c r="AC29" s="289" t="s">
        <v>6</v>
      </c>
      <c r="AD29" s="274"/>
    </row>
    <row r="30" spans="1:30" ht="18" customHeight="1" x14ac:dyDescent="0.15">
      <c r="A30" s="246"/>
      <c r="B30" s="197" t="s">
        <v>99</v>
      </c>
      <c r="C30" s="197"/>
      <c r="D30" s="195"/>
      <c r="E30" s="540">
        <f>SUM(E31:E55)</f>
        <v>15073</v>
      </c>
      <c r="F30" s="523">
        <f>SUM(F31:F55)</f>
        <v>14673</v>
      </c>
      <c r="G30" s="270">
        <f t="shared" si="1"/>
        <v>-400</v>
      </c>
      <c r="H30" s="256">
        <f>F30/E30</f>
        <v>0.97346248258475421</v>
      </c>
      <c r="I30" s="489">
        <f t="shared" si="2"/>
        <v>0.2912963125935053</v>
      </c>
      <c r="J30" s="401">
        <f>SUM(J31:J55)+1</f>
        <v>11363</v>
      </c>
      <c r="K30" s="355"/>
      <c r="L30" s="356"/>
      <c r="M30" s="357"/>
      <c r="N30" s="357"/>
      <c r="O30" s="357"/>
      <c r="P30" s="357"/>
      <c r="Q30" s="358"/>
      <c r="R30" s="359"/>
      <c r="S30" s="368"/>
      <c r="T30" s="486">
        <f>T31+T34+T35+T42+T48+T53</f>
        <v>15073000</v>
      </c>
      <c r="U30" s="644"/>
      <c r="V30" s="290"/>
      <c r="W30" s="583"/>
      <c r="X30" s="583"/>
      <c r="Y30" s="583"/>
      <c r="Z30" s="583"/>
      <c r="AA30" s="289"/>
      <c r="AB30" s="647"/>
      <c r="AC30" s="645"/>
      <c r="AD30" s="274">
        <f>AD31+AD34+AD35+AD42+AD48+AD53</f>
        <v>14673000</v>
      </c>
    </row>
    <row r="31" spans="1:30" ht="18" customHeight="1" x14ac:dyDescent="0.15">
      <c r="A31" s="246"/>
      <c r="B31" s="246"/>
      <c r="C31" s="197" t="s">
        <v>140</v>
      </c>
      <c r="D31" s="250"/>
      <c r="E31" s="224">
        <f>+T31/1000</f>
        <v>780</v>
      </c>
      <c r="F31" s="519">
        <f>+AD31/1000</f>
        <v>780</v>
      </c>
      <c r="G31" s="294">
        <f t="shared" si="1"/>
        <v>0</v>
      </c>
      <c r="H31" s="256">
        <f>F31/E31</f>
        <v>1</v>
      </c>
      <c r="I31" s="489">
        <f t="shared" si="2"/>
        <v>0.67023554603854385</v>
      </c>
      <c r="J31" s="365">
        <v>467</v>
      </c>
      <c r="K31" s="367"/>
      <c r="L31" s="356"/>
      <c r="M31" s="357"/>
      <c r="N31" s="368"/>
      <c r="O31" s="357"/>
      <c r="P31" s="357"/>
      <c r="Q31" s="357"/>
      <c r="R31" s="366" t="s">
        <v>8</v>
      </c>
      <c r="S31" s="357" t="s">
        <v>6</v>
      </c>
      <c r="T31" s="486">
        <f>SUM(T32:T33)</f>
        <v>780000</v>
      </c>
      <c r="U31" s="658"/>
      <c r="V31" s="290"/>
      <c r="W31" s="583"/>
      <c r="X31" s="645"/>
      <c r="Y31" s="583"/>
      <c r="Z31" s="583"/>
      <c r="AA31" s="583"/>
      <c r="AB31" s="660" t="s">
        <v>8</v>
      </c>
      <c r="AC31" s="583" t="s">
        <v>6</v>
      </c>
      <c r="AD31" s="274">
        <f>SUM(AD32:AD33)</f>
        <v>780000</v>
      </c>
    </row>
    <row r="32" spans="1:30" ht="18" customHeight="1" x14ac:dyDescent="0.15">
      <c r="A32" s="246"/>
      <c r="B32" s="246"/>
      <c r="C32" s="247"/>
      <c r="D32" s="30"/>
      <c r="E32" s="538"/>
      <c r="F32" s="521"/>
      <c r="G32" s="284">
        <f t="shared" si="1"/>
        <v>0</v>
      </c>
      <c r="H32" s="321"/>
      <c r="I32" s="493"/>
      <c r="J32" s="378"/>
      <c r="K32" s="372" t="s">
        <v>210</v>
      </c>
      <c r="L32" s="373">
        <v>40000</v>
      </c>
      <c r="M32" s="374" t="s">
        <v>4</v>
      </c>
      <c r="N32" s="374">
        <v>12</v>
      </c>
      <c r="O32" s="376" t="s">
        <v>0</v>
      </c>
      <c r="P32" s="376"/>
      <c r="Q32" s="376">
        <v>1</v>
      </c>
      <c r="R32" s="377" t="s">
        <v>100</v>
      </c>
      <c r="S32" s="376" t="s">
        <v>6</v>
      </c>
      <c r="T32" s="492">
        <f>L32*N32*Q32</f>
        <v>480000</v>
      </c>
      <c r="U32" s="661" t="s">
        <v>275</v>
      </c>
      <c r="V32" s="626">
        <v>40000</v>
      </c>
      <c r="W32" s="629" t="s">
        <v>4</v>
      </c>
      <c r="X32" s="629">
        <v>12</v>
      </c>
      <c r="Y32" s="627" t="s">
        <v>203</v>
      </c>
      <c r="Z32" s="627"/>
      <c r="AA32" s="627"/>
      <c r="AB32" s="628"/>
      <c r="AC32" s="627" t="s">
        <v>6</v>
      </c>
      <c r="AD32" s="630">
        <f>V32*X32</f>
        <v>480000</v>
      </c>
    </row>
    <row r="33" spans="1:30" ht="18" customHeight="1" x14ac:dyDescent="0.15">
      <c r="A33" s="246"/>
      <c r="B33" s="246"/>
      <c r="C33" s="246"/>
      <c r="D33" s="30"/>
      <c r="E33" s="538"/>
      <c r="F33" s="521"/>
      <c r="G33" s="284">
        <f t="shared" si="1"/>
        <v>0</v>
      </c>
      <c r="H33" s="321"/>
      <c r="I33" s="493"/>
      <c r="J33" s="378"/>
      <c r="K33" s="379" t="s">
        <v>211</v>
      </c>
      <c r="L33" s="402">
        <v>300000</v>
      </c>
      <c r="M33" s="381"/>
      <c r="N33" s="381">
        <v>1</v>
      </c>
      <c r="O33" s="398" t="s">
        <v>0</v>
      </c>
      <c r="P33" s="381"/>
      <c r="Q33" s="403">
        <v>1</v>
      </c>
      <c r="R33" s="382" t="s">
        <v>18</v>
      </c>
      <c r="S33" s="404" t="s">
        <v>6</v>
      </c>
      <c r="T33" s="494">
        <f>+L33*N33*Q33</f>
        <v>300000</v>
      </c>
      <c r="U33" s="662" t="s">
        <v>276</v>
      </c>
      <c r="V33" s="665">
        <v>300000</v>
      </c>
      <c r="W33" s="300"/>
      <c r="X33" s="300">
        <v>1</v>
      </c>
      <c r="Y33" s="637" t="s">
        <v>203</v>
      </c>
      <c r="Z33" s="300"/>
      <c r="AA33" s="666"/>
      <c r="AB33" s="638"/>
      <c r="AC33" s="667" t="s">
        <v>6</v>
      </c>
      <c r="AD33" s="668">
        <f>V33*X33</f>
        <v>300000</v>
      </c>
    </row>
    <row r="34" spans="1:30" ht="18" customHeight="1" x14ac:dyDescent="0.15">
      <c r="A34" s="246"/>
      <c r="B34" s="246"/>
      <c r="C34" s="197" t="s">
        <v>141</v>
      </c>
      <c r="D34" s="195"/>
      <c r="E34" s="540">
        <f>+T34/1000</f>
        <v>1480</v>
      </c>
      <c r="F34" s="519">
        <f>+AD34/1000</f>
        <v>1480</v>
      </c>
      <c r="G34" s="294">
        <f t="shared" si="1"/>
        <v>0</v>
      </c>
      <c r="H34" s="256">
        <f>F34/E34</f>
        <v>1</v>
      </c>
      <c r="I34" s="489">
        <f t="shared" si="2"/>
        <v>0.94736842105263164</v>
      </c>
      <c r="J34" s="401">
        <v>760</v>
      </c>
      <c r="K34" s="355"/>
      <c r="L34" s="356"/>
      <c r="M34" s="368"/>
      <c r="N34" s="357"/>
      <c r="O34" s="357"/>
      <c r="P34" s="357"/>
      <c r="Q34" s="358"/>
      <c r="R34" s="359" t="s">
        <v>8</v>
      </c>
      <c r="S34" s="357" t="s">
        <v>6</v>
      </c>
      <c r="T34" s="486">
        <v>1480000</v>
      </c>
      <c r="U34" s="644" t="s">
        <v>396</v>
      </c>
      <c r="V34" s="290">
        <v>148000</v>
      </c>
      <c r="W34" s="645" t="s">
        <v>201</v>
      </c>
      <c r="X34" s="583">
        <v>10</v>
      </c>
      <c r="Y34" s="583" t="s">
        <v>202</v>
      </c>
      <c r="Z34" s="583"/>
      <c r="AA34" s="289"/>
      <c r="AB34" s="647" t="s">
        <v>8</v>
      </c>
      <c r="AC34" s="583" t="s">
        <v>6</v>
      </c>
      <c r="AD34" s="274">
        <f>V34*X34</f>
        <v>1480000</v>
      </c>
    </row>
    <row r="35" spans="1:30" ht="18" customHeight="1" x14ac:dyDescent="0.15">
      <c r="A35" s="246"/>
      <c r="B35" s="246"/>
      <c r="C35" s="197" t="s">
        <v>142</v>
      </c>
      <c r="D35" s="195"/>
      <c r="E35" s="540">
        <f>+T35/1000</f>
        <v>2926</v>
      </c>
      <c r="F35" s="519">
        <f>+AD35/1000</f>
        <v>2526</v>
      </c>
      <c r="G35" s="294">
        <f t="shared" si="1"/>
        <v>-400</v>
      </c>
      <c r="H35" s="256">
        <f>F35/E35</f>
        <v>0.86329460013670545</v>
      </c>
      <c r="I35" s="489">
        <f t="shared" si="2"/>
        <v>-3.1570639305446013E-3</v>
      </c>
      <c r="J35" s="401">
        <v>2534</v>
      </c>
      <c r="K35" s="355"/>
      <c r="L35" s="356"/>
      <c r="M35" s="368"/>
      <c r="N35" s="357"/>
      <c r="O35" s="357"/>
      <c r="P35" s="357"/>
      <c r="Q35" s="358"/>
      <c r="R35" s="359" t="s">
        <v>8</v>
      </c>
      <c r="S35" s="358" t="s">
        <v>6</v>
      </c>
      <c r="T35" s="486">
        <f>SUM(T36:T41)</f>
        <v>2926000</v>
      </c>
      <c r="U35" s="644"/>
      <c r="V35" s="290"/>
      <c r="W35" s="645"/>
      <c r="X35" s="583"/>
      <c r="Y35" s="583"/>
      <c r="Z35" s="583"/>
      <c r="AA35" s="289"/>
      <c r="AB35" s="647" t="s">
        <v>8</v>
      </c>
      <c r="AC35" s="289" t="s">
        <v>6</v>
      </c>
      <c r="AD35" s="274">
        <f>SUM(AD36:AD41)</f>
        <v>2526000</v>
      </c>
    </row>
    <row r="36" spans="1:30" ht="18" customHeight="1" x14ac:dyDescent="0.15">
      <c r="A36" s="246"/>
      <c r="B36" s="246"/>
      <c r="C36" s="247"/>
      <c r="D36" s="245"/>
      <c r="E36" s="541"/>
      <c r="F36" s="524"/>
      <c r="G36" s="283">
        <f t="shared" si="1"/>
        <v>0</v>
      </c>
      <c r="H36" s="255"/>
      <c r="I36" s="491"/>
      <c r="J36" s="405"/>
      <c r="K36" s="739" t="s">
        <v>169</v>
      </c>
      <c r="L36" s="373">
        <v>3000</v>
      </c>
      <c r="M36" s="374" t="s">
        <v>4</v>
      </c>
      <c r="N36" s="376">
        <v>12</v>
      </c>
      <c r="O36" s="376" t="s">
        <v>2</v>
      </c>
      <c r="P36" s="376"/>
      <c r="Q36" s="395"/>
      <c r="R36" s="396"/>
      <c r="S36" s="395" t="s">
        <v>6</v>
      </c>
      <c r="T36" s="492">
        <v>36000</v>
      </c>
      <c r="U36" s="669" t="s">
        <v>277</v>
      </c>
      <c r="V36" s="626">
        <v>3000</v>
      </c>
      <c r="W36" s="629" t="s">
        <v>4</v>
      </c>
      <c r="X36" s="627">
        <v>12</v>
      </c>
      <c r="Y36" s="627" t="s">
        <v>2</v>
      </c>
      <c r="Z36" s="627"/>
      <c r="AA36" s="670"/>
      <c r="AB36" s="671"/>
      <c r="AC36" s="670" t="s">
        <v>6</v>
      </c>
      <c r="AD36" s="630">
        <f t="shared" ref="AD36:AD41" si="4">V36*X36</f>
        <v>36000</v>
      </c>
    </row>
    <row r="37" spans="1:30" ht="18" customHeight="1" x14ac:dyDescent="0.15">
      <c r="A37" s="246"/>
      <c r="B37" s="246"/>
      <c r="C37" s="246"/>
      <c r="D37" s="242"/>
      <c r="E37" s="542"/>
      <c r="F37" s="525"/>
      <c r="G37" s="284">
        <f t="shared" si="1"/>
        <v>0</v>
      </c>
      <c r="H37" s="321"/>
      <c r="I37" s="493"/>
      <c r="J37" s="406"/>
      <c r="K37" s="740" t="s">
        <v>170</v>
      </c>
      <c r="L37" s="402">
        <v>5000</v>
      </c>
      <c r="M37" s="381" t="s">
        <v>4</v>
      </c>
      <c r="N37" s="398">
        <v>1</v>
      </c>
      <c r="O37" s="398" t="s">
        <v>227</v>
      </c>
      <c r="P37" s="398"/>
      <c r="Q37" s="399"/>
      <c r="R37" s="400"/>
      <c r="S37" s="399" t="s">
        <v>6</v>
      </c>
      <c r="T37" s="494">
        <v>5000</v>
      </c>
      <c r="U37" s="672" t="s">
        <v>278</v>
      </c>
      <c r="V37" s="665">
        <v>5000</v>
      </c>
      <c r="W37" s="300" t="s">
        <v>4</v>
      </c>
      <c r="X37" s="637">
        <v>1</v>
      </c>
      <c r="Y37" s="637" t="s">
        <v>2</v>
      </c>
      <c r="Z37" s="637"/>
      <c r="AA37" s="301"/>
      <c r="AB37" s="302"/>
      <c r="AC37" s="301" t="s">
        <v>6</v>
      </c>
      <c r="AD37" s="668">
        <f t="shared" si="4"/>
        <v>5000</v>
      </c>
    </row>
    <row r="38" spans="1:30" ht="18" customHeight="1" x14ac:dyDescent="0.15">
      <c r="A38" s="246"/>
      <c r="B38" s="246"/>
      <c r="C38" s="246"/>
      <c r="D38" s="594"/>
      <c r="E38" s="542"/>
      <c r="F38" s="525"/>
      <c r="G38" s="284"/>
      <c r="H38" s="578"/>
      <c r="I38" s="493"/>
      <c r="J38" s="406"/>
      <c r="K38" s="740" t="s">
        <v>171</v>
      </c>
      <c r="L38" s="402">
        <v>50000</v>
      </c>
      <c r="M38" s="381" t="s">
        <v>4</v>
      </c>
      <c r="N38" s="398">
        <v>12</v>
      </c>
      <c r="O38" s="398" t="s">
        <v>225</v>
      </c>
      <c r="P38" s="398"/>
      <c r="Q38" s="399"/>
      <c r="R38" s="400"/>
      <c r="S38" s="399" t="s">
        <v>6</v>
      </c>
      <c r="T38" s="494">
        <v>600000</v>
      </c>
      <c r="U38" s="672" t="s">
        <v>279</v>
      </c>
      <c r="V38" s="665">
        <v>50000</v>
      </c>
      <c r="W38" s="300" t="s">
        <v>4</v>
      </c>
      <c r="X38" s="637">
        <v>12</v>
      </c>
      <c r="Y38" s="637" t="s">
        <v>2</v>
      </c>
      <c r="Z38" s="637"/>
      <c r="AA38" s="301"/>
      <c r="AB38" s="302"/>
      <c r="AC38" s="301" t="s">
        <v>6</v>
      </c>
      <c r="AD38" s="668">
        <f t="shared" si="4"/>
        <v>600000</v>
      </c>
    </row>
    <row r="39" spans="1:30" ht="18" customHeight="1" x14ac:dyDescent="0.15">
      <c r="A39" s="246"/>
      <c r="B39" s="246"/>
      <c r="C39" s="246"/>
      <c r="D39" s="594"/>
      <c r="E39" s="542"/>
      <c r="F39" s="525"/>
      <c r="G39" s="284"/>
      <c r="H39" s="578"/>
      <c r="I39" s="493"/>
      <c r="J39" s="406"/>
      <c r="K39" s="740" t="s">
        <v>172</v>
      </c>
      <c r="L39" s="402">
        <v>5000</v>
      </c>
      <c r="M39" s="381" t="s">
        <v>4</v>
      </c>
      <c r="N39" s="398">
        <v>1</v>
      </c>
      <c r="O39" s="398" t="s">
        <v>225</v>
      </c>
      <c r="P39" s="398"/>
      <c r="Q39" s="399"/>
      <c r="R39" s="400"/>
      <c r="S39" s="399" t="s">
        <v>6</v>
      </c>
      <c r="T39" s="494">
        <v>5000</v>
      </c>
      <c r="U39" s="672" t="s">
        <v>280</v>
      </c>
      <c r="V39" s="665">
        <v>5000</v>
      </c>
      <c r="W39" s="300" t="s">
        <v>4</v>
      </c>
      <c r="X39" s="637">
        <v>1</v>
      </c>
      <c r="Y39" s="637" t="s">
        <v>2</v>
      </c>
      <c r="Z39" s="637"/>
      <c r="AA39" s="301"/>
      <c r="AB39" s="302"/>
      <c r="AC39" s="301" t="s">
        <v>6</v>
      </c>
      <c r="AD39" s="668">
        <f t="shared" si="4"/>
        <v>5000</v>
      </c>
    </row>
    <row r="40" spans="1:30" ht="18" customHeight="1" x14ac:dyDescent="0.15">
      <c r="A40" s="246"/>
      <c r="B40" s="246"/>
      <c r="C40" s="246"/>
      <c r="D40" s="242"/>
      <c r="E40" s="542"/>
      <c r="F40" s="525"/>
      <c r="G40" s="284">
        <f t="shared" si="1"/>
        <v>0</v>
      </c>
      <c r="H40" s="321"/>
      <c r="I40" s="493"/>
      <c r="J40" s="406"/>
      <c r="K40" s="740" t="s">
        <v>173</v>
      </c>
      <c r="L40" s="380">
        <v>10000</v>
      </c>
      <c r="M40" s="398" t="s">
        <v>4</v>
      </c>
      <c r="N40" s="398">
        <v>12</v>
      </c>
      <c r="O40" s="398" t="s">
        <v>2</v>
      </c>
      <c r="P40" s="398"/>
      <c r="Q40" s="399"/>
      <c r="R40" s="400"/>
      <c r="S40" s="399" t="s">
        <v>6</v>
      </c>
      <c r="T40" s="494">
        <v>120000</v>
      </c>
      <c r="U40" s="672" t="s">
        <v>281</v>
      </c>
      <c r="V40" s="636">
        <v>10000</v>
      </c>
      <c r="W40" s="637" t="s">
        <v>4</v>
      </c>
      <c r="X40" s="637">
        <v>12</v>
      </c>
      <c r="Y40" s="637" t="s">
        <v>2</v>
      </c>
      <c r="Z40" s="637"/>
      <c r="AA40" s="301"/>
      <c r="AB40" s="302"/>
      <c r="AC40" s="301" t="s">
        <v>6</v>
      </c>
      <c r="AD40" s="668">
        <f t="shared" si="4"/>
        <v>120000</v>
      </c>
    </row>
    <row r="41" spans="1:30" ht="18" customHeight="1" x14ac:dyDescent="0.15">
      <c r="A41" s="246"/>
      <c r="B41" s="246"/>
      <c r="C41" s="246"/>
      <c r="D41" s="242"/>
      <c r="E41" s="542"/>
      <c r="F41" s="525"/>
      <c r="G41" s="284">
        <f t="shared" si="1"/>
        <v>0</v>
      </c>
      <c r="H41" s="321"/>
      <c r="I41" s="493"/>
      <c r="J41" s="406"/>
      <c r="K41" s="741" t="s">
        <v>174</v>
      </c>
      <c r="L41" s="380">
        <v>180000</v>
      </c>
      <c r="M41" s="398" t="s">
        <v>4</v>
      </c>
      <c r="N41" s="398">
        <v>12</v>
      </c>
      <c r="O41" s="398" t="s">
        <v>2</v>
      </c>
      <c r="P41" s="398"/>
      <c r="Q41" s="399"/>
      <c r="R41" s="400"/>
      <c r="S41" s="399" t="s">
        <v>6</v>
      </c>
      <c r="T41" s="494">
        <v>2160000</v>
      </c>
      <c r="U41" s="673" t="s">
        <v>282</v>
      </c>
      <c r="V41" s="636">
        <v>176000</v>
      </c>
      <c r="W41" s="637" t="s">
        <v>4</v>
      </c>
      <c r="X41" s="637">
        <v>10</v>
      </c>
      <c r="Y41" s="637" t="s">
        <v>2</v>
      </c>
      <c r="Z41" s="637"/>
      <c r="AA41" s="301"/>
      <c r="AB41" s="302"/>
      <c r="AC41" s="301" t="s">
        <v>6</v>
      </c>
      <c r="AD41" s="668">
        <f t="shared" si="4"/>
        <v>1760000</v>
      </c>
    </row>
    <row r="42" spans="1:30" ht="18" customHeight="1" x14ac:dyDescent="0.15">
      <c r="A42" s="246"/>
      <c r="B42" s="246"/>
      <c r="C42" s="197" t="s">
        <v>143</v>
      </c>
      <c r="D42" s="195"/>
      <c r="E42" s="540">
        <f>+T42/1000</f>
        <v>5742</v>
      </c>
      <c r="F42" s="519">
        <f>+AD42/1000</f>
        <v>5742</v>
      </c>
      <c r="G42" s="294">
        <f t="shared" si="1"/>
        <v>0</v>
      </c>
      <c r="H42" s="256">
        <f>F42/E42</f>
        <v>1</v>
      </c>
      <c r="I42" s="489">
        <f t="shared" si="2"/>
        <v>0.13815659068384534</v>
      </c>
      <c r="J42" s="401">
        <v>5045</v>
      </c>
      <c r="K42" s="355"/>
      <c r="L42" s="356"/>
      <c r="M42" s="368"/>
      <c r="N42" s="357"/>
      <c r="O42" s="357"/>
      <c r="P42" s="357"/>
      <c r="Q42" s="358"/>
      <c r="R42" s="359" t="s">
        <v>8</v>
      </c>
      <c r="S42" s="358" t="s">
        <v>6</v>
      </c>
      <c r="T42" s="486">
        <f>SUM(T43:T47)</f>
        <v>5742000</v>
      </c>
      <c r="U42" s="644"/>
      <c r="V42" s="290"/>
      <c r="W42" s="645"/>
      <c r="X42" s="583"/>
      <c r="Y42" s="583"/>
      <c r="Z42" s="583"/>
      <c r="AA42" s="289"/>
      <c r="AB42" s="647" t="s">
        <v>8</v>
      </c>
      <c r="AC42" s="289" t="s">
        <v>6</v>
      </c>
      <c r="AD42" s="274">
        <f>SUM(AD43:AD47)</f>
        <v>5742000</v>
      </c>
    </row>
    <row r="43" spans="1:30" ht="18" customHeight="1" x14ac:dyDescent="0.15">
      <c r="A43" s="246"/>
      <c r="B43" s="246"/>
      <c r="C43" s="247"/>
      <c r="D43" s="245"/>
      <c r="E43" s="541"/>
      <c r="F43" s="524"/>
      <c r="G43" s="283">
        <f t="shared" si="1"/>
        <v>0</v>
      </c>
      <c r="H43" s="255"/>
      <c r="I43" s="491"/>
      <c r="J43" s="405"/>
      <c r="K43" s="739" t="s">
        <v>116</v>
      </c>
      <c r="L43" s="373">
        <v>210000</v>
      </c>
      <c r="M43" s="374" t="s">
        <v>4</v>
      </c>
      <c r="N43" s="376">
        <v>12</v>
      </c>
      <c r="O43" s="376" t="s">
        <v>2</v>
      </c>
      <c r="P43" s="376"/>
      <c r="Q43" s="395"/>
      <c r="R43" s="396"/>
      <c r="S43" s="395" t="s">
        <v>6</v>
      </c>
      <c r="T43" s="492">
        <v>2520000</v>
      </c>
      <c r="U43" s="669" t="s">
        <v>283</v>
      </c>
      <c r="V43" s="626">
        <v>210000</v>
      </c>
      <c r="W43" s="629" t="s">
        <v>4</v>
      </c>
      <c r="X43" s="627">
        <v>12</v>
      </c>
      <c r="Y43" s="627" t="s">
        <v>2</v>
      </c>
      <c r="Z43" s="627"/>
      <c r="AA43" s="670"/>
      <c r="AB43" s="671"/>
      <c r="AC43" s="670" t="s">
        <v>6</v>
      </c>
      <c r="AD43" s="630">
        <f>V43*X43</f>
        <v>2520000</v>
      </c>
    </row>
    <row r="44" spans="1:30" ht="18" customHeight="1" x14ac:dyDescent="0.15">
      <c r="A44" s="246"/>
      <c r="B44" s="246"/>
      <c r="C44" s="246"/>
      <c r="D44" s="594"/>
      <c r="E44" s="542"/>
      <c r="F44" s="525"/>
      <c r="G44" s="284"/>
      <c r="H44" s="578"/>
      <c r="I44" s="493"/>
      <c r="J44" s="406"/>
      <c r="K44" s="742" t="s">
        <v>175</v>
      </c>
      <c r="L44" s="418">
        <v>120000</v>
      </c>
      <c r="M44" s="422" t="s">
        <v>4</v>
      </c>
      <c r="N44" s="419">
        <v>12</v>
      </c>
      <c r="O44" s="419" t="s">
        <v>2</v>
      </c>
      <c r="P44" s="419"/>
      <c r="Q44" s="420"/>
      <c r="R44" s="421"/>
      <c r="S44" s="420" t="s">
        <v>228</v>
      </c>
      <c r="T44" s="499">
        <v>1440000</v>
      </c>
      <c r="U44" s="674" t="s">
        <v>284</v>
      </c>
      <c r="V44" s="295">
        <v>120000</v>
      </c>
      <c r="W44" s="296" t="s">
        <v>4</v>
      </c>
      <c r="X44" s="632">
        <v>12</v>
      </c>
      <c r="Y44" s="632" t="s">
        <v>2</v>
      </c>
      <c r="Z44" s="632"/>
      <c r="AA44" s="297"/>
      <c r="AB44" s="298"/>
      <c r="AC44" s="297" t="s">
        <v>6</v>
      </c>
      <c r="AD44" s="634">
        <f>V44*X44</f>
        <v>1440000</v>
      </c>
    </row>
    <row r="45" spans="1:30" ht="18" customHeight="1" x14ac:dyDescent="0.15">
      <c r="A45" s="246"/>
      <c r="B45" s="246"/>
      <c r="C45" s="246"/>
      <c r="D45" s="594"/>
      <c r="E45" s="542"/>
      <c r="F45" s="525"/>
      <c r="G45" s="284"/>
      <c r="H45" s="578"/>
      <c r="I45" s="493"/>
      <c r="J45" s="406"/>
      <c r="K45" s="742" t="s">
        <v>176</v>
      </c>
      <c r="L45" s="418">
        <v>100000</v>
      </c>
      <c r="M45" s="422" t="s">
        <v>4</v>
      </c>
      <c r="N45" s="419">
        <v>12</v>
      </c>
      <c r="O45" s="419" t="s">
        <v>2</v>
      </c>
      <c r="P45" s="419"/>
      <c r="Q45" s="420"/>
      <c r="R45" s="421"/>
      <c r="S45" s="420" t="s">
        <v>228</v>
      </c>
      <c r="T45" s="499">
        <v>1200000</v>
      </c>
      <c r="U45" s="674" t="s">
        <v>285</v>
      </c>
      <c r="V45" s="295">
        <v>100000</v>
      </c>
      <c r="W45" s="296" t="s">
        <v>4</v>
      </c>
      <c r="X45" s="632">
        <v>12</v>
      </c>
      <c r="Y45" s="632" t="s">
        <v>2</v>
      </c>
      <c r="Z45" s="632"/>
      <c r="AA45" s="297"/>
      <c r="AB45" s="298"/>
      <c r="AC45" s="297" t="s">
        <v>6</v>
      </c>
      <c r="AD45" s="634">
        <f>V45*X45</f>
        <v>1200000</v>
      </c>
    </row>
    <row r="46" spans="1:30" ht="18" customHeight="1" x14ac:dyDescent="0.15">
      <c r="A46" s="246"/>
      <c r="B46" s="246"/>
      <c r="C46" s="246"/>
      <c r="D46" s="594"/>
      <c r="E46" s="542"/>
      <c r="F46" s="525"/>
      <c r="G46" s="284"/>
      <c r="H46" s="578"/>
      <c r="I46" s="493"/>
      <c r="J46" s="406"/>
      <c r="K46" s="742" t="s">
        <v>177</v>
      </c>
      <c r="L46" s="418">
        <v>37500</v>
      </c>
      <c r="M46" s="422" t="s">
        <v>4</v>
      </c>
      <c r="N46" s="419">
        <v>12</v>
      </c>
      <c r="O46" s="419" t="s">
        <v>2</v>
      </c>
      <c r="P46" s="419"/>
      <c r="Q46" s="420"/>
      <c r="R46" s="421"/>
      <c r="S46" s="420" t="s">
        <v>228</v>
      </c>
      <c r="T46" s="499">
        <v>450000</v>
      </c>
      <c r="U46" s="674" t="s">
        <v>286</v>
      </c>
      <c r="V46" s="295">
        <v>37500</v>
      </c>
      <c r="W46" s="296" t="s">
        <v>4</v>
      </c>
      <c r="X46" s="632">
        <v>12</v>
      </c>
      <c r="Y46" s="632" t="s">
        <v>2</v>
      </c>
      <c r="Z46" s="632"/>
      <c r="AA46" s="297"/>
      <c r="AB46" s="298"/>
      <c r="AC46" s="297" t="s">
        <v>6</v>
      </c>
      <c r="AD46" s="634">
        <f>V46*X46</f>
        <v>450000</v>
      </c>
    </row>
    <row r="47" spans="1:30" ht="18" customHeight="1" x14ac:dyDescent="0.15">
      <c r="A47" s="246"/>
      <c r="B47" s="246"/>
      <c r="C47" s="246"/>
      <c r="D47" s="242"/>
      <c r="E47" s="542"/>
      <c r="F47" s="525"/>
      <c r="G47" s="284">
        <f t="shared" si="1"/>
        <v>0</v>
      </c>
      <c r="H47" s="321"/>
      <c r="I47" s="493"/>
      <c r="J47" s="406"/>
      <c r="K47" s="740" t="s">
        <v>178</v>
      </c>
      <c r="L47" s="402">
        <v>11000</v>
      </c>
      <c r="M47" s="381" t="s">
        <v>4</v>
      </c>
      <c r="N47" s="398">
        <v>12</v>
      </c>
      <c r="O47" s="398" t="s">
        <v>2</v>
      </c>
      <c r="P47" s="398"/>
      <c r="Q47" s="399"/>
      <c r="R47" s="400"/>
      <c r="S47" s="399" t="s">
        <v>6</v>
      </c>
      <c r="T47" s="494">
        <v>132000</v>
      </c>
      <c r="U47" s="672" t="s">
        <v>287</v>
      </c>
      <c r="V47" s="665">
        <v>11000</v>
      </c>
      <c r="W47" s="300" t="s">
        <v>4</v>
      </c>
      <c r="X47" s="637">
        <v>12</v>
      </c>
      <c r="Y47" s="637" t="s">
        <v>2</v>
      </c>
      <c r="Z47" s="637"/>
      <c r="AA47" s="301"/>
      <c r="AB47" s="302"/>
      <c r="AC47" s="301" t="s">
        <v>6</v>
      </c>
      <c r="AD47" s="668">
        <f>V47*X47</f>
        <v>132000</v>
      </c>
    </row>
    <row r="48" spans="1:30" ht="18" customHeight="1" x14ac:dyDescent="0.15">
      <c r="A48" s="246"/>
      <c r="B48" s="246"/>
      <c r="C48" s="197" t="s">
        <v>144</v>
      </c>
      <c r="D48" s="195"/>
      <c r="E48" s="540">
        <f>+T48/1000</f>
        <v>2145</v>
      </c>
      <c r="F48" s="519">
        <f>+AD48/1000</f>
        <v>2145</v>
      </c>
      <c r="G48" s="294">
        <f t="shared" si="1"/>
        <v>0</v>
      </c>
      <c r="H48" s="256">
        <f>F48/E48</f>
        <v>1</v>
      </c>
      <c r="I48" s="489">
        <f t="shared" si="2"/>
        <v>-2.3224043715846965E-2</v>
      </c>
      <c r="J48" s="401">
        <v>2196</v>
      </c>
      <c r="K48" s="355"/>
      <c r="L48" s="356"/>
      <c r="M48" s="368"/>
      <c r="N48" s="357"/>
      <c r="O48" s="357"/>
      <c r="P48" s="357"/>
      <c r="Q48" s="358"/>
      <c r="R48" s="359" t="s">
        <v>8</v>
      </c>
      <c r="S48" s="368" t="s">
        <v>6</v>
      </c>
      <c r="T48" s="486">
        <f>SUM(T49:T52)</f>
        <v>2145000</v>
      </c>
      <c r="U48" s="644"/>
      <c r="V48" s="290"/>
      <c r="W48" s="645"/>
      <c r="X48" s="583"/>
      <c r="Y48" s="583"/>
      <c r="Z48" s="583"/>
      <c r="AA48" s="289"/>
      <c r="AB48" s="647" t="s">
        <v>8</v>
      </c>
      <c r="AC48" s="645" t="s">
        <v>6</v>
      </c>
      <c r="AD48" s="274">
        <f>SUM(AD49:AD52)</f>
        <v>2145000</v>
      </c>
    </row>
    <row r="49" spans="1:30" ht="18" customHeight="1" x14ac:dyDescent="0.15">
      <c r="A49" s="246"/>
      <c r="B49" s="246"/>
      <c r="C49" s="247"/>
      <c r="D49" s="245"/>
      <c r="E49" s="541"/>
      <c r="F49" s="524"/>
      <c r="G49" s="283">
        <f t="shared" si="1"/>
        <v>0</v>
      </c>
      <c r="H49" s="255"/>
      <c r="I49" s="491"/>
      <c r="J49" s="405"/>
      <c r="K49" s="394" t="s">
        <v>230</v>
      </c>
      <c r="L49" s="373">
        <v>2000000</v>
      </c>
      <c r="M49" s="374" t="s">
        <v>4</v>
      </c>
      <c r="N49" s="376">
        <v>1</v>
      </c>
      <c r="O49" s="376" t="s">
        <v>229</v>
      </c>
      <c r="P49" s="376"/>
      <c r="Q49" s="395"/>
      <c r="R49" s="396"/>
      <c r="S49" s="376" t="s">
        <v>6</v>
      </c>
      <c r="T49" s="492">
        <v>2000000</v>
      </c>
      <c r="U49" s="318" t="s">
        <v>397</v>
      </c>
      <c r="V49" s="626">
        <v>2000000</v>
      </c>
      <c r="W49" s="629" t="s">
        <v>4</v>
      </c>
      <c r="X49" s="627">
        <v>1</v>
      </c>
      <c r="Y49" s="627" t="s">
        <v>204</v>
      </c>
      <c r="Z49" s="627"/>
      <c r="AA49" s="670"/>
      <c r="AB49" s="671"/>
      <c r="AC49" s="627" t="s">
        <v>6</v>
      </c>
      <c r="AD49" s="630">
        <f>V49*X49</f>
        <v>2000000</v>
      </c>
    </row>
    <row r="50" spans="1:30" ht="18" customHeight="1" x14ac:dyDescent="0.15">
      <c r="A50" s="246"/>
      <c r="B50" s="246"/>
      <c r="C50" s="246"/>
      <c r="D50" s="242"/>
      <c r="E50" s="542"/>
      <c r="F50" s="525"/>
      <c r="G50" s="284">
        <f t="shared" si="1"/>
        <v>0</v>
      </c>
      <c r="H50" s="321"/>
      <c r="I50" s="493"/>
      <c r="J50" s="406"/>
      <c r="K50" s="397" t="s">
        <v>231</v>
      </c>
      <c r="L50" s="380">
        <v>100000</v>
      </c>
      <c r="M50" s="381" t="s">
        <v>4</v>
      </c>
      <c r="N50" s="398">
        <v>1</v>
      </c>
      <c r="O50" s="398" t="s">
        <v>5</v>
      </c>
      <c r="P50" s="398"/>
      <c r="Q50" s="399"/>
      <c r="R50" s="400"/>
      <c r="S50" s="404" t="s">
        <v>6</v>
      </c>
      <c r="T50" s="494">
        <v>100000</v>
      </c>
      <c r="U50" s="672" t="s">
        <v>398</v>
      </c>
      <c r="V50" s="636">
        <v>100000</v>
      </c>
      <c r="W50" s="300" t="s">
        <v>4</v>
      </c>
      <c r="X50" s="637">
        <v>1</v>
      </c>
      <c r="Y50" s="637" t="s">
        <v>202</v>
      </c>
      <c r="Z50" s="637"/>
      <c r="AA50" s="301"/>
      <c r="AB50" s="302"/>
      <c r="AC50" s="667" t="s">
        <v>6</v>
      </c>
      <c r="AD50" s="668">
        <f>V50*X50</f>
        <v>100000</v>
      </c>
    </row>
    <row r="51" spans="1:30" ht="18" customHeight="1" x14ac:dyDescent="0.15">
      <c r="A51" s="246"/>
      <c r="B51" s="246"/>
      <c r="C51" s="246"/>
      <c r="D51" s="242"/>
      <c r="E51" s="542"/>
      <c r="F51" s="525"/>
      <c r="G51" s="284">
        <f t="shared" si="1"/>
        <v>0</v>
      </c>
      <c r="H51" s="321"/>
      <c r="I51" s="493"/>
      <c r="J51" s="406"/>
      <c r="K51" s="397" t="s">
        <v>232</v>
      </c>
      <c r="L51" s="380">
        <v>30000</v>
      </c>
      <c r="M51" s="381" t="s">
        <v>4</v>
      </c>
      <c r="N51" s="398">
        <v>1</v>
      </c>
      <c r="O51" s="398" t="s">
        <v>7</v>
      </c>
      <c r="P51" s="398"/>
      <c r="Q51" s="399"/>
      <c r="R51" s="400"/>
      <c r="S51" s="404" t="s">
        <v>6</v>
      </c>
      <c r="T51" s="494">
        <v>30000</v>
      </c>
      <c r="U51" s="320" t="s">
        <v>399</v>
      </c>
      <c r="V51" s="636">
        <v>30000</v>
      </c>
      <c r="W51" s="300" t="s">
        <v>4</v>
      </c>
      <c r="X51" s="637">
        <v>1</v>
      </c>
      <c r="Y51" s="637" t="s">
        <v>199</v>
      </c>
      <c r="Z51" s="637"/>
      <c r="AA51" s="301"/>
      <c r="AB51" s="302"/>
      <c r="AC51" s="667" t="s">
        <v>6</v>
      </c>
      <c r="AD51" s="668">
        <f>V51*X51</f>
        <v>30000</v>
      </c>
    </row>
    <row r="52" spans="1:30" ht="18" customHeight="1" x14ac:dyDescent="0.15">
      <c r="A52" s="246"/>
      <c r="B52" s="246"/>
      <c r="C52" s="246"/>
      <c r="D52" s="242"/>
      <c r="E52" s="542"/>
      <c r="F52" s="525"/>
      <c r="G52" s="284">
        <f t="shared" si="1"/>
        <v>0</v>
      </c>
      <c r="H52" s="321"/>
      <c r="I52" s="493"/>
      <c r="J52" s="406"/>
      <c r="K52" s="407" t="s">
        <v>233</v>
      </c>
      <c r="L52" s="380">
        <v>15000</v>
      </c>
      <c r="M52" s="381" t="s">
        <v>4</v>
      </c>
      <c r="N52" s="398">
        <v>1</v>
      </c>
      <c r="O52" s="398" t="s">
        <v>5</v>
      </c>
      <c r="P52" s="398"/>
      <c r="Q52" s="399"/>
      <c r="R52" s="400"/>
      <c r="S52" s="404" t="s">
        <v>6</v>
      </c>
      <c r="T52" s="494">
        <v>15000</v>
      </c>
      <c r="U52" s="323" t="s">
        <v>400</v>
      </c>
      <c r="V52" s="636">
        <v>15000</v>
      </c>
      <c r="W52" s="300" t="s">
        <v>4</v>
      </c>
      <c r="X52" s="637">
        <v>1</v>
      </c>
      <c r="Y52" s="637" t="s">
        <v>202</v>
      </c>
      <c r="Z52" s="637"/>
      <c r="AA52" s="301"/>
      <c r="AB52" s="302"/>
      <c r="AC52" s="667" t="s">
        <v>6</v>
      </c>
      <c r="AD52" s="668">
        <f>V52*X52</f>
        <v>15000</v>
      </c>
    </row>
    <row r="53" spans="1:30" ht="18" customHeight="1" x14ac:dyDescent="0.15">
      <c r="A53" s="246"/>
      <c r="B53" s="246"/>
      <c r="C53" s="197" t="s">
        <v>145</v>
      </c>
      <c r="D53" s="195"/>
      <c r="E53" s="540">
        <f>+T53/1000</f>
        <v>2000</v>
      </c>
      <c r="F53" s="519">
        <f>+AD53/1000</f>
        <v>2000</v>
      </c>
      <c r="G53" s="294">
        <f t="shared" si="1"/>
        <v>0</v>
      </c>
      <c r="H53" s="256">
        <f>F53/E53</f>
        <v>1</v>
      </c>
      <c r="I53" s="489">
        <f t="shared" si="2"/>
        <v>4.5555555555555554</v>
      </c>
      <c r="J53" s="401">
        <v>360</v>
      </c>
      <c r="K53" s="355"/>
      <c r="L53" s="356"/>
      <c r="M53" s="368"/>
      <c r="N53" s="357"/>
      <c r="O53" s="357"/>
      <c r="P53" s="357"/>
      <c r="Q53" s="358"/>
      <c r="R53" s="359" t="s">
        <v>8</v>
      </c>
      <c r="S53" s="368" t="s">
        <v>6</v>
      </c>
      <c r="T53" s="486">
        <f>SUM(T54:T55)</f>
        <v>2000000</v>
      </c>
      <c r="U53" s="644"/>
      <c r="V53" s="290"/>
      <c r="W53" s="645"/>
      <c r="X53" s="583"/>
      <c r="Y53" s="583"/>
      <c r="Z53" s="583"/>
      <c r="AA53" s="289"/>
      <c r="AB53" s="647" t="s">
        <v>8</v>
      </c>
      <c r="AC53" s="645" t="s">
        <v>6</v>
      </c>
      <c r="AD53" s="274">
        <f>SUM(AD54:AD55)</f>
        <v>2000000</v>
      </c>
    </row>
    <row r="54" spans="1:30" ht="18" customHeight="1" x14ac:dyDescent="0.15">
      <c r="A54" s="246"/>
      <c r="B54" s="246"/>
      <c r="C54" s="247"/>
      <c r="D54" s="245"/>
      <c r="E54" s="541"/>
      <c r="F54" s="524"/>
      <c r="G54" s="283">
        <f t="shared" si="1"/>
        <v>0</v>
      </c>
      <c r="H54" s="255"/>
      <c r="I54" s="491"/>
      <c r="J54" s="405"/>
      <c r="K54" s="394" t="s">
        <v>234</v>
      </c>
      <c r="L54" s="373">
        <v>1000000</v>
      </c>
      <c r="M54" s="374" t="s">
        <v>4</v>
      </c>
      <c r="N54" s="376">
        <v>1</v>
      </c>
      <c r="O54" s="376" t="s">
        <v>5</v>
      </c>
      <c r="P54" s="376"/>
      <c r="Q54" s="395"/>
      <c r="R54" s="396"/>
      <c r="S54" s="376" t="s">
        <v>6</v>
      </c>
      <c r="T54" s="492">
        <f>+L54*N54</f>
        <v>1000000</v>
      </c>
      <c r="U54" s="669" t="s">
        <v>390</v>
      </c>
      <c r="V54" s="626">
        <v>1000000</v>
      </c>
      <c r="W54" s="629" t="s">
        <v>4</v>
      </c>
      <c r="X54" s="627">
        <v>1</v>
      </c>
      <c r="Y54" s="627" t="s">
        <v>5</v>
      </c>
      <c r="Z54" s="627"/>
      <c r="AA54" s="670"/>
      <c r="AB54" s="671"/>
      <c r="AC54" s="627" t="s">
        <v>6</v>
      </c>
      <c r="AD54" s="630">
        <f>V54*X54</f>
        <v>1000000</v>
      </c>
    </row>
    <row r="55" spans="1:30" ht="18" customHeight="1" x14ac:dyDescent="0.15">
      <c r="A55" s="246"/>
      <c r="B55" s="246"/>
      <c r="C55" s="246"/>
      <c r="D55" s="242"/>
      <c r="E55" s="542"/>
      <c r="F55" s="525"/>
      <c r="G55" s="284">
        <f t="shared" si="1"/>
        <v>0</v>
      </c>
      <c r="H55" s="321"/>
      <c r="I55" s="493"/>
      <c r="J55" s="406"/>
      <c r="K55" s="397" t="s">
        <v>235</v>
      </c>
      <c r="L55" s="380">
        <v>40000</v>
      </c>
      <c r="M55" s="381" t="s">
        <v>4</v>
      </c>
      <c r="N55" s="398">
        <v>25</v>
      </c>
      <c r="O55" s="398" t="s">
        <v>5</v>
      </c>
      <c r="P55" s="398"/>
      <c r="Q55" s="399"/>
      <c r="R55" s="400"/>
      <c r="S55" s="404" t="s">
        <v>6</v>
      </c>
      <c r="T55" s="494">
        <f>L55*N55</f>
        <v>1000000</v>
      </c>
      <c r="U55" s="672" t="s">
        <v>389</v>
      </c>
      <c r="V55" s="636">
        <v>40000</v>
      </c>
      <c r="W55" s="300" t="s">
        <v>4</v>
      </c>
      <c r="X55" s="637">
        <v>25</v>
      </c>
      <c r="Y55" s="637" t="s">
        <v>5</v>
      </c>
      <c r="Z55" s="637"/>
      <c r="AA55" s="301"/>
      <c r="AB55" s="302"/>
      <c r="AC55" s="667" t="s">
        <v>6</v>
      </c>
      <c r="AD55" s="668">
        <f>V55*X55</f>
        <v>1000000</v>
      </c>
    </row>
    <row r="56" spans="1:30" ht="24.75" customHeight="1" x14ac:dyDescent="0.15">
      <c r="A56" s="23" t="s">
        <v>104</v>
      </c>
      <c r="B56" s="23"/>
      <c r="C56" s="23"/>
      <c r="D56" s="32"/>
      <c r="E56" s="223">
        <f>SUM(E58:E61)</f>
        <v>4542</v>
      </c>
      <c r="F56" s="518">
        <f>SUM(F58:F61)</f>
        <v>4542</v>
      </c>
      <c r="G56" s="291">
        <f t="shared" ref="G56:G61" si="5">+F56-E56</f>
        <v>0</v>
      </c>
      <c r="H56" s="601">
        <f>F56/E56</f>
        <v>1</v>
      </c>
      <c r="I56" s="487">
        <f t="shared" ref="I56:I61" si="6">+F56/J56-100%</f>
        <v>-0.38513604981724647</v>
      </c>
      <c r="J56" s="360">
        <f>SUM(J58:J61)</f>
        <v>7387</v>
      </c>
      <c r="K56" s="423"/>
      <c r="L56" s="362"/>
      <c r="M56" s="363"/>
      <c r="N56" s="363"/>
      <c r="O56" s="363"/>
      <c r="P56" s="363"/>
      <c r="Q56" s="424"/>
      <c r="R56" s="425"/>
      <c r="S56" s="424"/>
      <c r="T56" s="488">
        <f>T57</f>
        <v>4542000</v>
      </c>
      <c r="U56" s="675"/>
      <c r="V56" s="676"/>
      <c r="W56" s="581"/>
      <c r="X56" s="581"/>
      <c r="Y56" s="581"/>
      <c r="Z56" s="581"/>
      <c r="AA56" s="677"/>
      <c r="AB56" s="678"/>
      <c r="AC56" s="677"/>
      <c r="AD56" s="679">
        <f>AD57</f>
        <v>4542000</v>
      </c>
    </row>
    <row r="57" spans="1:30" ht="18" customHeight="1" x14ac:dyDescent="0.15">
      <c r="A57" s="247"/>
      <c r="B57" s="197" t="s">
        <v>105</v>
      </c>
      <c r="C57" s="197"/>
      <c r="D57" s="195"/>
      <c r="E57" s="540">
        <f>SUM(E58:E61)</f>
        <v>4542</v>
      </c>
      <c r="F57" s="523">
        <f>SUM(F58:F61)</f>
        <v>4542</v>
      </c>
      <c r="G57" s="294">
        <f t="shared" si="5"/>
        <v>0</v>
      </c>
      <c r="H57" s="307">
        <f>+E57/F57</f>
        <v>1</v>
      </c>
      <c r="I57" s="489">
        <f t="shared" si="6"/>
        <v>-0.38513604981724647</v>
      </c>
      <c r="J57" s="401">
        <f>SUM(J58:J61)</f>
        <v>7387</v>
      </c>
      <c r="K57" s="355"/>
      <c r="L57" s="356"/>
      <c r="M57" s="357"/>
      <c r="N57" s="357"/>
      <c r="O57" s="357"/>
      <c r="P57" s="357"/>
      <c r="Q57" s="358"/>
      <c r="R57" s="359"/>
      <c r="S57" s="358"/>
      <c r="T57" s="486">
        <f>T58+T61</f>
        <v>4542000</v>
      </c>
      <c r="U57" s="644"/>
      <c r="V57" s="290"/>
      <c r="W57" s="583"/>
      <c r="X57" s="583"/>
      <c r="Y57" s="583"/>
      <c r="Z57" s="583"/>
      <c r="AA57" s="289"/>
      <c r="AB57" s="647"/>
      <c r="AC57" s="289"/>
      <c r="AD57" s="274">
        <f>AD58+AD61</f>
        <v>4542000</v>
      </c>
    </row>
    <row r="58" spans="1:30" ht="18" customHeight="1" x14ac:dyDescent="0.15">
      <c r="A58" s="246"/>
      <c r="B58" s="246"/>
      <c r="C58" s="197" t="s">
        <v>146</v>
      </c>
      <c r="D58" s="195"/>
      <c r="E58" s="540">
        <f>+T58/1000</f>
        <v>2542</v>
      </c>
      <c r="F58" s="519">
        <f>+AD58/1000</f>
        <v>2542</v>
      </c>
      <c r="G58" s="294">
        <f t="shared" si="5"/>
        <v>0</v>
      </c>
      <c r="H58" s="256">
        <f>F58/E58</f>
        <v>1</v>
      </c>
      <c r="I58" s="489">
        <f t="shared" si="6"/>
        <v>-0.49382716049382713</v>
      </c>
      <c r="J58" s="401">
        <v>5022</v>
      </c>
      <c r="K58" s="355"/>
      <c r="L58" s="356"/>
      <c r="M58" s="357"/>
      <c r="N58" s="357"/>
      <c r="O58" s="357"/>
      <c r="P58" s="357"/>
      <c r="Q58" s="358"/>
      <c r="R58" s="359" t="s">
        <v>8</v>
      </c>
      <c r="S58" s="358" t="s">
        <v>6</v>
      </c>
      <c r="T58" s="486">
        <f>SUM(T59:T60)</f>
        <v>2542000</v>
      </c>
      <c r="U58" s="644"/>
      <c r="V58" s="290"/>
      <c r="W58" s="583"/>
      <c r="X58" s="583"/>
      <c r="Y58" s="583"/>
      <c r="Z58" s="583"/>
      <c r="AA58" s="289"/>
      <c r="AB58" s="647" t="s">
        <v>8</v>
      </c>
      <c r="AC58" s="289" t="s">
        <v>6</v>
      </c>
      <c r="AD58" s="274">
        <f>AD59+AD60</f>
        <v>2542000</v>
      </c>
    </row>
    <row r="59" spans="1:30" ht="18" customHeight="1" x14ac:dyDescent="0.15">
      <c r="A59" s="246"/>
      <c r="B59" s="246"/>
      <c r="C59" s="246"/>
      <c r="D59" s="594"/>
      <c r="E59" s="542"/>
      <c r="F59" s="521"/>
      <c r="G59" s="284"/>
      <c r="H59" s="595"/>
      <c r="I59" s="493"/>
      <c r="J59" s="406"/>
      <c r="K59" s="412" t="s">
        <v>236</v>
      </c>
      <c r="L59" s="413">
        <v>542000</v>
      </c>
      <c r="M59" s="415" t="s">
        <v>4</v>
      </c>
      <c r="N59" s="415">
        <v>1</v>
      </c>
      <c r="O59" s="415" t="s">
        <v>5</v>
      </c>
      <c r="P59" s="415"/>
      <c r="Q59" s="416"/>
      <c r="R59" s="417"/>
      <c r="S59" s="416" t="s">
        <v>6</v>
      </c>
      <c r="T59" s="498">
        <v>542000</v>
      </c>
      <c r="U59" s="649" t="s">
        <v>288</v>
      </c>
      <c r="V59" s="626">
        <v>542000</v>
      </c>
      <c r="W59" s="627" t="s">
        <v>4</v>
      </c>
      <c r="X59" s="627">
        <v>1</v>
      </c>
      <c r="Y59" s="627" t="s">
        <v>5</v>
      </c>
      <c r="Z59" s="627"/>
      <c r="AA59" s="670"/>
      <c r="AB59" s="671"/>
      <c r="AC59" s="670" t="s">
        <v>6</v>
      </c>
      <c r="AD59" s="630">
        <f>V59*X59</f>
        <v>542000</v>
      </c>
    </row>
    <row r="60" spans="1:30" ht="18" customHeight="1" x14ac:dyDescent="0.15">
      <c r="A60" s="246"/>
      <c r="B60" s="246"/>
      <c r="C60" s="246"/>
      <c r="D60" s="242"/>
      <c r="E60" s="542"/>
      <c r="F60" s="525"/>
      <c r="G60" s="284">
        <f t="shared" si="5"/>
        <v>0</v>
      </c>
      <c r="H60" s="321"/>
      <c r="I60" s="493"/>
      <c r="J60" s="406"/>
      <c r="K60" s="394" t="s">
        <v>237</v>
      </c>
      <c r="L60" s="373">
        <v>2000000</v>
      </c>
      <c r="M60" s="376" t="s">
        <v>4</v>
      </c>
      <c r="N60" s="376">
        <v>1</v>
      </c>
      <c r="O60" s="376" t="s">
        <v>5</v>
      </c>
      <c r="P60" s="376"/>
      <c r="Q60" s="395"/>
      <c r="R60" s="395"/>
      <c r="S60" s="395" t="s">
        <v>6</v>
      </c>
      <c r="T60" s="492">
        <v>2000000</v>
      </c>
      <c r="U60" s="674" t="s">
        <v>289</v>
      </c>
      <c r="V60" s="295">
        <v>2000000</v>
      </c>
      <c r="W60" s="632" t="s">
        <v>4</v>
      </c>
      <c r="X60" s="632">
        <v>1</v>
      </c>
      <c r="Y60" s="632" t="s">
        <v>5</v>
      </c>
      <c r="Z60" s="632"/>
      <c r="AA60" s="297"/>
      <c r="AB60" s="297"/>
      <c r="AC60" s="297" t="s">
        <v>6</v>
      </c>
      <c r="AD60" s="634">
        <f>V60*X60</f>
        <v>2000000</v>
      </c>
    </row>
    <row r="61" spans="1:30" ht="18" customHeight="1" x14ac:dyDescent="0.15">
      <c r="A61" s="246"/>
      <c r="B61" s="246"/>
      <c r="C61" s="197" t="s">
        <v>147</v>
      </c>
      <c r="D61" s="195"/>
      <c r="E61" s="540">
        <f>+T61/1000</f>
        <v>2000</v>
      </c>
      <c r="F61" s="519">
        <f>+AD61/1000</f>
        <v>2000</v>
      </c>
      <c r="G61" s="294">
        <f t="shared" si="5"/>
        <v>0</v>
      </c>
      <c r="H61" s="256">
        <f t="shared" ref="H61:H65" si="7">F61/E61</f>
        <v>1</v>
      </c>
      <c r="I61" s="489">
        <f t="shared" si="6"/>
        <v>-0.15433403805496826</v>
      </c>
      <c r="J61" s="401">
        <v>2365</v>
      </c>
      <c r="K61" s="355" t="s">
        <v>238</v>
      </c>
      <c r="L61" s="356">
        <v>500000</v>
      </c>
      <c r="M61" s="357" t="s">
        <v>4</v>
      </c>
      <c r="N61" s="357">
        <v>4</v>
      </c>
      <c r="O61" s="357" t="s">
        <v>5</v>
      </c>
      <c r="P61" s="357"/>
      <c r="Q61" s="358"/>
      <c r="R61" s="359" t="s">
        <v>8</v>
      </c>
      <c r="S61" s="368" t="s">
        <v>6</v>
      </c>
      <c r="T61" s="486">
        <v>2000000</v>
      </c>
      <c r="U61" s="644" t="s">
        <v>401</v>
      </c>
      <c r="V61" s="290">
        <v>500000</v>
      </c>
      <c r="W61" s="583" t="s">
        <v>4</v>
      </c>
      <c r="X61" s="583">
        <v>4</v>
      </c>
      <c r="Y61" s="583" t="s">
        <v>5</v>
      </c>
      <c r="Z61" s="583"/>
      <c r="AA61" s="289"/>
      <c r="AB61" s="647"/>
      <c r="AC61" s="645" t="s">
        <v>6</v>
      </c>
      <c r="AD61" s="274">
        <f>V61*X61</f>
        <v>2000000</v>
      </c>
    </row>
    <row r="62" spans="1:30" ht="24" customHeight="1" x14ac:dyDescent="0.15">
      <c r="A62" s="226" t="s">
        <v>21</v>
      </c>
      <c r="B62" s="243"/>
      <c r="C62" s="243"/>
      <c r="D62" s="227"/>
      <c r="E62" s="227">
        <f>E63+E78+E91</f>
        <v>35560</v>
      </c>
      <c r="F62" s="529">
        <f>F63+F78+F91</f>
        <v>35840</v>
      </c>
      <c r="G62" s="228">
        <f t="shared" ref="G62:G77" si="8">+F62-E62</f>
        <v>280</v>
      </c>
      <c r="H62" s="601">
        <f t="shared" si="7"/>
        <v>1.0078740157480315</v>
      </c>
      <c r="I62" s="504">
        <f t="shared" ref="I62:I75" si="9">+F62/J62-100%</f>
        <v>2.8348444852519306E-2</v>
      </c>
      <c r="J62" s="429">
        <f>J63+J78+J91</f>
        <v>34852</v>
      </c>
      <c r="K62" s="1066"/>
      <c r="L62" s="1066"/>
      <c r="M62" s="429"/>
      <c r="N62" s="429"/>
      <c r="O62" s="429"/>
      <c r="P62" s="430"/>
      <c r="Q62" s="734"/>
      <c r="R62" s="734"/>
      <c r="S62" s="734"/>
      <c r="T62" s="734">
        <v>35560000</v>
      </c>
      <c r="U62" s="1057"/>
      <c r="V62" s="1058"/>
      <c r="W62" s="581"/>
      <c r="X62" s="581"/>
      <c r="Y62" s="581"/>
      <c r="Z62" s="680"/>
      <c r="AA62" s="581"/>
      <c r="AB62" s="581"/>
      <c r="AC62" s="581"/>
      <c r="AD62" s="582">
        <f>AD63+AD78+AD91</f>
        <v>35840000</v>
      </c>
    </row>
    <row r="63" spans="1:30" ht="18" customHeight="1" x14ac:dyDescent="0.15">
      <c r="A63" s="25"/>
      <c r="B63" s="26" t="s">
        <v>148</v>
      </c>
      <c r="C63" s="26"/>
      <c r="D63" s="33"/>
      <c r="E63" s="545">
        <f>E64+E65+E68+E71+E75</f>
        <v>7254</v>
      </c>
      <c r="F63" s="530">
        <f>F64+F65+F68+F71+F75</f>
        <v>7254</v>
      </c>
      <c r="G63" s="35">
        <f t="shared" si="8"/>
        <v>0</v>
      </c>
      <c r="H63" s="256">
        <f t="shared" si="7"/>
        <v>1</v>
      </c>
      <c r="I63" s="505">
        <f t="shared" si="9"/>
        <v>-8.8809946714032417E-3</v>
      </c>
      <c r="J63" s="431">
        <f>J64+J65+J68+J71+J75</f>
        <v>7319</v>
      </c>
      <c r="K63" s="732"/>
      <c r="L63" s="732"/>
      <c r="M63" s="431"/>
      <c r="N63" s="431"/>
      <c r="O63" s="431"/>
      <c r="P63" s="432"/>
      <c r="Q63" s="733"/>
      <c r="R63" s="733"/>
      <c r="S63" s="733"/>
      <c r="T63" s="733">
        <f>T64+T65+T68+T71+T75</f>
        <v>7254000</v>
      </c>
      <c r="U63" s="1055"/>
      <c r="V63" s="1056"/>
      <c r="W63" s="583"/>
      <c r="X63" s="583"/>
      <c r="Y63" s="583"/>
      <c r="Z63" s="645"/>
      <c r="AA63" s="583"/>
      <c r="AB63" s="583"/>
      <c r="AC63" s="583"/>
      <c r="AD63" s="584">
        <f>AD64+AD65+AD68+AD71+AD75</f>
        <v>7254000</v>
      </c>
    </row>
    <row r="64" spans="1:30" ht="18" customHeight="1" x14ac:dyDescent="0.15">
      <c r="A64" s="246"/>
      <c r="B64" s="220"/>
      <c r="C64" s="24" t="s">
        <v>149</v>
      </c>
      <c r="D64" s="250"/>
      <c r="E64" s="250">
        <f>+T64/1000</f>
        <v>264</v>
      </c>
      <c r="F64" s="528">
        <f>+AD64/1000</f>
        <v>264</v>
      </c>
      <c r="G64" s="262">
        <f t="shared" si="8"/>
        <v>0</v>
      </c>
      <c r="H64" s="256">
        <f t="shared" si="7"/>
        <v>1</v>
      </c>
      <c r="I64" s="503">
        <f t="shared" si="9"/>
        <v>-0.64468371467025576</v>
      </c>
      <c r="J64" s="428">
        <v>743</v>
      </c>
      <c r="K64" s="745" t="s">
        <v>239</v>
      </c>
      <c r="L64" s="745">
        <v>264000</v>
      </c>
      <c r="M64" s="745" t="s">
        <v>4</v>
      </c>
      <c r="N64" s="745">
        <v>1</v>
      </c>
      <c r="O64" s="357" t="s">
        <v>5</v>
      </c>
      <c r="P64" s="357"/>
      <c r="Q64" s="357"/>
      <c r="R64" s="357"/>
      <c r="S64" s="357" t="s">
        <v>6</v>
      </c>
      <c r="T64" s="746">
        <v>264000</v>
      </c>
      <c r="U64" s="781" t="s">
        <v>290</v>
      </c>
      <c r="V64" s="711">
        <v>264000</v>
      </c>
      <c r="W64" s="707" t="s">
        <v>4</v>
      </c>
      <c r="X64" s="712">
        <v>1</v>
      </c>
      <c r="Y64" s="712" t="s">
        <v>5</v>
      </c>
      <c r="Z64" s="712"/>
      <c r="AA64" s="708"/>
      <c r="AB64" s="483"/>
      <c r="AC64" s="782" t="s">
        <v>6</v>
      </c>
      <c r="AD64" s="709">
        <f>V64*X64</f>
        <v>264000</v>
      </c>
    </row>
    <row r="65" spans="1:30" ht="18" customHeight="1" x14ac:dyDescent="0.15">
      <c r="A65" s="246"/>
      <c r="B65" s="220"/>
      <c r="C65" s="592" t="s">
        <v>150</v>
      </c>
      <c r="D65" s="250"/>
      <c r="E65" s="250">
        <f>+T65/1000</f>
        <v>1580</v>
      </c>
      <c r="F65" s="528">
        <f>+AD65/1000</f>
        <v>1580</v>
      </c>
      <c r="G65" s="262">
        <f t="shared" si="8"/>
        <v>0</v>
      </c>
      <c r="H65" s="256">
        <f t="shared" si="7"/>
        <v>1</v>
      </c>
      <c r="I65" s="502">
        <f t="shared" si="9"/>
        <v>2.7619047619047619</v>
      </c>
      <c r="J65" s="428">
        <v>420</v>
      </c>
      <c r="K65" s="745"/>
      <c r="L65" s="745"/>
      <c r="M65" s="745"/>
      <c r="N65" s="745"/>
      <c r="O65" s="357"/>
      <c r="P65" s="357"/>
      <c r="Q65" s="357"/>
      <c r="R65" s="357" t="s">
        <v>8</v>
      </c>
      <c r="S65" s="357" t="s">
        <v>6</v>
      </c>
      <c r="T65" s="746">
        <v>1580000</v>
      </c>
      <c r="U65" s="673"/>
      <c r="V65" s="286"/>
      <c r="W65" s="694"/>
      <c r="X65" s="215"/>
      <c r="Y65" s="215"/>
      <c r="Z65" s="215"/>
      <c r="AA65" s="209"/>
      <c r="AB65" s="656" t="s">
        <v>8</v>
      </c>
      <c r="AC65" s="655" t="s">
        <v>6</v>
      </c>
      <c r="AD65" s="265">
        <f>AD66+AD67</f>
        <v>1580000</v>
      </c>
    </row>
    <row r="66" spans="1:30" ht="18" customHeight="1" x14ac:dyDescent="0.15">
      <c r="A66" s="246"/>
      <c r="B66" s="246"/>
      <c r="C66" s="1028"/>
      <c r="D66" s="1031"/>
      <c r="E66" s="1033"/>
      <c r="F66" s="1019"/>
      <c r="G66" s="1021">
        <v>0</v>
      </c>
      <c r="H66" s="728"/>
      <c r="I66" s="500"/>
      <c r="J66" s="427"/>
      <c r="K66" s="747" t="s">
        <v>240</v>
      </c>
      <c r="L66" s="357">
        <v>35000</v>
      </c>
      <c r="M66" s="368" t="s">
        <v>4</v>
      </c>
      <c r="N66" s="357">
        <v>12</v>
      </c>
      <c r="O66" s="357" t="s">
        <v>5</v>
      </c>
      <c r="P66" s="368"/>
      <c r="Q66" s="357"/>
      <c r="R66" s="357"/>
      <c r="S66" s="368" t="s">
        <v>6</v>
      </c>
      <c r="T66" s="746">
        <v>420000</v>
      </c>
      <c r="U66" s="681" t="s">
        <v>291</v>
      </c>
      <c r="V66" s="290">
        <v>35000</v>
      </c>
      <c r="W66" s="645" t="s">
        <v>4</v>
      </c>
      <c r="X66" s="945">
        <v>12</v>
      </c>
      <c r="Y66" s="583" t="s">
        <v>5</v>
      </c>
      <c r="Z66" s="645"/>
      <c r="AA66" s="583"/>
      <c r="AB66" s="660"/>
      <c r="AC66" s="645" t="s">
        <v>6</v>
      </c>
      <c r="AD66" s="274">
        <f>V66*X66</f>
        <v>420000</v>
      </c>
    </row>
    <row r="67" spans="1:30" ht="18" customHeight="1" x14ac:dyDescent="0.15">
      <c r="A67" s="246"/>
      <c r="B67" s="246"/>
      <c r="C67" s="1030"/>
      <c r="D67" s="1032"/>
      <c r="E67" s="1034"/>
      <c r="F67" s="1020"/>
      <c r="G67" s="1022"/>
      <c r="H67" s="787"/>
      <c r="I67" s="502"/>
      <c r="J67" s="408"/>
      <c r="K67" s="747" t="s">
        <v>241</v>
      </c>
      <c r="L67" s="357">
        <v>580000</v>
      </c>
      <c r="M67" s="368" t="s">
        <v>4</v>
      </c>
      <c r="N67" s="357">
        <v>2</v>
      </c>
      <c r="O67" s="357" t="s">
        <v>5</v>
      </c>
      <c r="P67" s="357"/>
      <c r="Q67" s="357"/>
      <c r="R67" s="357"/>
      <c r="S67" s="357" t="s">
        <v>6</v>
      </c>
      <c r="T67" s="746">
        <v>1160000</v>
      </c>
      <c r="U67" s="681" t="s">
        <v>388</v>
      </c>
      <c r="V67" s="290">
        <v>580000</v>
      </c>
      <c r="W67" s="645" t="s">
        <v>4</v>
      </c>
      <c r="X67" s="712">
        <v>2</v>
      </c>
      <c r="Y67" s="583" t="s">
        <v>5</v>
      </c>
      <c r="Z67" s="645"/>
      <c r="AA67" s="583"/>
      <c r="AB67" s="660"/>
      <c r="AC67" s="645" t="s">
        <v>6</v>
      </c>
      <c r="AD67" s="274">
        <f>V67*X67</f>
        <v>1160000</v>
      </c>
    </row>
    <row r="68" spans="1:30" ht="18" customHeight="1" x14ac:dyDescent="0.15">
      <c r="A68" s="246"/>
      <c r="B68" s="246"/>
      <c r="C68" s="586" t="s">
        <v>151</v>
      </c>
      <c r="D68" s="305"/>
      <c r="E68" s="250">
        <f>+T68/1000</f>
        <v>360</v>
      </c>
      <c r="F68" s="519">
        <f>+AD68/1000</f>
        <v>360</v>
      </c>
      <c r="G68" s="262">
        <f t="shared" si="8"/>
        <v>0</v>
      </c>
      <c r="H68" s="788">
        <f>F68/E68</f>
        <v>1</v>
      </c>
      <c r="I68" s="502" t="e">
        <f t="shared" si="9"/>
        <v>#DIV/0!</v>
      </c>
      <c r="J68" s="428">
        <v>0</v>
      </c>
      <c r="K68" s="748"/>
      <c r="L68" s="434"/>
      <c r="M68" s="433"/>
      <c r="N68" s="434"/>
      <c r="O68" s="434"/>
      <c r="P68" s="433"/>
      <c r="Q68" s="434"/>
      <c r="R68" s="434" t="s">
        <v>8</v>
      </c>
      <c r="S68" s="434" t="s">
        <v>6</v>
      </c>
      <c r="T68" s="506">
        <v>360000</v>
      </c>
      <c r="U68" s="682"/>
      <c r="V68" s="683"/>
      <c r="W68" s="684"/>
      <c r="X68" s="685"/>
      <c r="Y68" s="685"/>
      <c r="Z68" s="684"/>
      <c r="AA68" s="685"/>
      <c r="AB68" s="686" t="s">
        <v>8</v>
      </c>
      <c r="AC68" s="685" t="s">
        <v>6</v>
      </c>
      <c r="AD68" s="687">
        <f>AD69+AD70</f>
        <v>360000</v>
      </c>
    </row>
    <row r="69" spans="1:30" ht="18" customHeight="1" x14ac:dyDescent="0.15">
      <c r="A69" s="246"/>
      <c r="B69" s="246"/>
      <c r="C69" s="586"/>
      <c r="D69" s="596"/>
      <c r="E69" s="517"/>
      <c r="F69" s="521"/>
      <c r="G69" s="597"/>
      <c r="H69" s="595"/>
      <c r="I69" s="500"/>
      <c r="J69" s="439"/>
      <c r="K69" s="749" t="s">
        <v>242</v>
      </c>
      <c r="L69" s="744">
        <v>10000</v>
      </c>
      <c r="M69" s="743" t="s">
        <v>4</v>
      </c>
      <c r="N69" s="744">
        <v>5</v>
      </c>
      <c r="O69" s="744" t="s">
        <v>7</v>
      </c>
      <c r="P69" s="743" t="s">
        <v>20</v>
      </c>
      <c r="Q69" s="744">
        <v>6</v>
      </c>
      <c r="R69" s="744" t="s">
        <v>5</v>
      </c>
      <c r="S69" s="744" t="s">
        <v>6</v>
      </c>
      <c r="T69" s="750">
        <v>300000</v>
      </c>
      <c r="U69" s="688" t="s">
        <v>179</v>
      </c>
      <c r="V69" s="626">
        <v>10000</v>
      </c>
      <c r="W69" s="629" t="s">
        <v>4</v>
      </c>
      <c r="X69" s="627">
        <v>5</v>
      </c>
      <c r="Y69" s="627" t="s">
        <v>199</v>
      </c>
      <c r="Z69" s="629" t="s">
        <v>201</v>
      </c>
      <c r="AA69" s="627">
        <v>6</v>
      </c>
      <c r="AB69" s="628" t="s">
        <v>202</v>
      </c>
      <c r="AC69" s="629" t="s">
        <v>6</v>
      </c>
      <c r="AD69" s="630">
        <f>V69*X69*AA69</f>
        <v>300000</v>
      </c>
    </row>
    <row r="70" spans="1:30" ht="18" customHeight="1" x14ac:dyDescent="0.15">
      <c r="A70" s="246"/>
      <c r="B70" s="246"/>
      <c r="C70" s="196"/>
      <c r="D70" s="248"/>
      <c r="E70" s="543"/>
      <c r="F70" s="527"/>
      <c r="G70" s="265">
        <f t="shared" si="8"/>
        <v>0</v>
      </c>
      <c r="H70" s="319"/>
      <c r="I70" s="501"/>
      <c r="J70" s="408"/>
      <c r="K70" s="751" t="s">
        <v>243</v>
      </c>
      <c r="L70" s="436">
        <v>6000</v>
      </c>
      <c r="M70" s="435" t="s">
        <v>4</v>
      </c>
      <c r="N70" s="436">
        <v>5</v>
      </c>
      <c r="O70" s="436" t="s">
        <v>7</v>
      </c>
      <c r="P70" s="435" t="s">
        <v>20</v>
      </c>
      <c r="Q70" s="436">
        <v>2</v>
      </c>
      <c r="R70" s="436" t="s">
        <v>5</v>
      </c>
      <c r="S70" s="435" t="s">
        <v>6</v>
      </c>
      <c r="T70" s="752">
        <v>60000</v>
      </c>
      <c r="U70" s="689" t="s">
        <v>180</v>
      </c>
      <c r="V70" s="640">
        <v>6000</v>
      </c>
      <c r="W70" s="641" t="s">
        <v>4</v>
      </c>
      <c r="X70" s="642">
        <v>5</v>
      </c>
      <c r="Y70" s="642" t="s">
        <v>199</v>
      </c>
      <c r="Z70" s="641" t="s">
        <v>205</v>
      </c>
      <c r="AA70" s="642">
        <v>2</v>
      </c>
      <c r="AB70" s="643" t="s">
        <v>202</v>
      </c>
      <c r="AC70" s="641" t="s">
        <v>6</v>
      </c>
      <c r="AD70" s="292">
        <f>V70*X70*AA70</f>
        <v>60000</v>
      </c>
    </row>
    <row r="71" spans="1:30" ht="18" customHeight="1" x14ac:dyDescent="0.15">
      <c r="A71" s="246"/>
      <c r="B71" s="246"/>
      <c r="C71" s="587" t="s">
        <v>152</v>
      </c>
      <c r="D71" s="34"/>
      <c r="E71" s="250">
        <f>+T71/1000</f>
        <v>4050</v>
      </c>
      <c r="F71" s="519">
        <f>+AD71/1000</f>
        <v>4050</v>
      </c>
      <c r="G71" s="262">
        <f t="shared" si="8"/>
        <v>0</v>
      </c>
      <c r="H71" s="256">
        <f>F71/E71</f>
        <v>1</v>
      </c>
      <c r="I71" s="489">
        <f t="shared" si="9"/>
        <v>-0.22857142857142854</v>
      </c>
      <c r="J71" s="427">
        <v>5250</v>
      </c>
      <c r="K71" s="437"/>
      <c r="L71" s="437"/>
      <c r="M71" s="434"/>
      <c r="N71" s="434"/>
      <c r="O71" s="434"/>
      <c r="P71" s="433"/>
      <c r="Q71" s="438"/>
      <c r="R71" s="438" t="s">
        <v>8</v>
      </c>
      <c r="S71" s="438" t="s">
        <v>6</v>
      </c>
      <c r="T71" s="506">
        <v>4050000</v>
      </c>
      <c r="U71" s="690"/>
      <c r="V71" s="691"/>
      <c r="W71" s="685"/>
      <c r="X71" s="685"/>
      <c r="Y71" s="685"/>
      <c r="Z71" s="684"/>
      <c r="AA71" s="685"/>
      <c r="AB71" s="716" t="s">
        <v>8</v>
      </c>
      <c r="AC71" s="712" t="s">
        <v>6</v>
      </c>
      <c r="AD71" s="709">
        <f>AD72+AD73+AD74</f>
        <v>4050000</v>
      </c>
    </row>
    <row r="72" spans="1:30" ht="18" customHeight="1" x14ac:dyDescent="0.15">
      <c r="A72" s="246"/>
      <c r="B72" s="217"/>
      <c r="C72" s="246"/>
      <c r="D72" s="238"/>
      <c r="E72" s="537"/>
      <c r="F72" s="520"/>
      <c r="G72" s="264">
        <f t="shared" si="8"/>
        <v>0</v>
      </c>
      <c r="H72" s="308"/>
      <c r="I72" s="507"/>
      <c r="J72" s="371"/>
      <c r="K72" s="747" t="s">
        <v>244</v>
      </c>
      <c r="L72" s="357">
        <v>30000</v>
      </c>
      <c r="M72" s="368" t="s">
        <v>4</v>
      </c>
      <c r="N72" s="357">
        <v>3</v>
      </c>
      <c r="O72" s="357" t="s">
        <v>7</v>
      </c>
      <c r="P72" s="368" t="s">
        <v>20</v>
      </c>
      <c r="Q72" s="357">
        <v>5</v>
      </c>
      <c r="R72" s="357" t="s">
        <v>5</v>
      </c>
      <c r="S72" s="357" t="s">
        <v>6</v>
      </c>
      <c r="T72" s="746">
        <v>450000</v>
      </c>
      <c r="U72" s="692" t="s">
        <v>292</v>
      </c>
      <c r="V72" s="295">
        <v>30000</v>
      </c>
      <c r="W72" s="296" t="s">
        <v>4</v>
      </c>
      <c r="X72" s="296">
        <v>3</v>
      </c>
      <c r="Y72" s="632" t="s">
        <v>199</v>
      </c>
      <c r="Z72" s="296" t="s">
        <v>201</v>
      </c>
      <c r="AA72" s="296">
        <v>5</v>
      </c>
      <c r="AB72" s="633" t="s">
        <v>202</v>
      </c>
      <c r="AC72" s="296" t="s">
        <v>6</v>
      </c>
      <c r="AD72" s="634">
        <f>V72*X72*AA72</f>
        <v>450000</v>
      </c>
    </row>
    <row r="73" spans="1:30" ht="18" customHeight="1" x14ac:dyDescent="0.15">
      <c r="A73" s="246"/>
      <c r="B73" s="217"/>
      <c r="C73" s="246"/>
      <c r="D73" s="239"/>
      <c r="E73" s="538"/>
      <c r="F73" s="521"/>
      <c r="G73" s="284">
        <f t="shared" si="8"/>
        <v>0</v>
      </c>
      <c r="H73" s="322"/>
      <c r="I73" s="508"/>
      <c r="J73" s="378"/>
      <c r="K73" s="753" t="s">
        <v>245</v>
      </c>
      <c r="L73" s="376">
        <v>50000</v>
      </c>
      <c r="M73" s="414" t="s">
        <v>4</v>
      </c>
      <c r="N73" s="414">
        <v>2</v>
      </c>
      <c r="O73" s="415" t="s">
        <v>7</v>
      </c>
      <c r="P73" s="414" t="s">
        <v>20</v>
      </c>
      <c r="Q73" s="414">
        <v>12</v>
      </c>
      <c r="R73" s="415" t="s">
        <v>5</v>
      </c>
      <c r="S73" s="414" t="s">
        <v>6</v>
      </c>
      <c r="T73" s="754">
        <v>1200000</v>
      </c>
      <c r="U73" s="693" t="s">
        <v>293</v>
      </c>
      <c r="V73" s="636">
        <v>50000</v>
      </c>
      <c r="W73" s="300" t="s">
        <v>4</v>
      </c>
      <c r="X73" s="300">
        <v>2</v>
      </c>
      <c r="Y73" s="637" t="s">
        <v>199</v>
      </c>
      <c r="Z73" s="300" t="s">
        <v>201</v>
      </c>
      <c r="AA73" s="300">
        <v>12</v>
      </c>
      <c r="AB73" s="638" t="s">
        <v>202</v>
      </c>
      <c r="AC73" s="300" t="s">
        <v>6</v>
      </c>
      <c r="AD73" s="634">
        <f>V73*X73*AA73</f>
        <v>1200000</v>
      </c>
    </row>
    <row r="74" spans="1:30" ht="18" customHeight="1" x14ac:dyDescent="0.15">
      <c r="A74" s="246"/>
      <c r="B74" s="217"/>
      <c r="C74" s="246"/>
      <c r="D74" s="239"/>
      <c r="E74" s="538"/>
      <c r="F74" s="521"/>
      <c r="G74" s="284">
        <f t="shared" si="8"/>
        <v>0</v>
      </c>
      <c r="H74" s="322"/>
      <c r="I74" s="508"/>
      <c r="J74" s="378"/>
      <c r="K74" s="755" t="s">
        <v>246</v>
      </c>
      <c r="L74" s="419">
        <v>50000</v>
      </c>
      <c r="M74" s="381" t="s">
        <v>4</v>
      </c>
      <c r="N74" s="381">
        <v>4</v>
      </c>
      <c r="O74" s="398" t="s">
        <v>7</v>
      </c>
      <c r="P74" s="381" t="s">
        <v>20</v>
      </c>
      <c r="Q74" s="381">
        <v>12</v>
      </c>
      <c r="R74" s="398" t="s">
        <v>5</v>
      </c>
      <c r="S74" s="381" t="s">
        <v>6</v>
      </c>
      <c r="T74" s="754">
        <v>2400000</v>
      </c>
      <c r="U74" s="693" t="s">
        <v>391</v>
      </c>
      <c r="V74" s="295">
        <v>50000</v>
      </c>
      <c r="W74" s="694" t="s">
        <v>4</v>
      </c>
      <c r="X74" s="694">
        <v>4</v>
      </c>
      <c r="Y74" s="215" t="s">
        <v>199</v>
      </c>
      <c r="Z74" s="694" t="s">
        <v>201</v>
      </c>
      <c r="AA74" s="694">
        <v>12</v>
      </c>
      <c r="AB74" s="695" t="s">
        <v>202</v>
      </c>
      <c r="AC74" s="694" t="s">
        <v>6</v>
      </c>
      <c r="AD74" s="634">
        <f>V74*X74*AA74</f>
        <v>2400000</v>
      </c>
    </row>
    <row r="75" spans="1:30" ht="18" customHeight="1" x14ac:dyDescent="0.15">
      <c r="A75" s="246"/>
      <c r="B75" s="217"/>
      <c r="C75" s="587" t="s">
        <v>153</v>
      </c>
      <c r="D75" s="192"/>
      <c r="E75" s="250">
        <f>+T75/1000</f>
        <v>1000</v>
      </c>
      <c r="F75" s="519">
        <f>+AD75/1000</f>
        <v>1000</v>
      </c>
      <c r="G75" s="262">
        <f t="shared" si="8"/>
        <v>0</v>
      </c>
      <c r="H75" s="256">
        <f>F75/E75</f>
        <v>1</v>
      </c>
      <c r="I75" s="489">
        <f t="shared" si="9"/>
        <v>0.10375275938189854</v>
      </c>
      <c r="J75" s="427">
        <v>906</v>
      </c>
      <c r="K75" s="730"/>
      <c r="L75" s="357"/>
      <c r="M75" s="368"/>
      <c r="N75" s="368"/>
      <c r="O75" s="357"/>
      <c r="P75" s="368"/>
      <c r="Q75" s="368"/>
      <c r="R75" s="357" t="s">
        <v>8</v>
      </c>
      <c r="S75" s="368" t="s">
        <v>6</v>
      </c>
      <c r="T75" s="746">
        <v>1000000</v>
      </c>
      <c r="U75" s="658"/>
      <c r="V75" s="290"/>
      <c r="W75" s="645"/>
      <c r="X75" s="645"/>
      <c r="Y75" s="583"/>
      <c r="Z75" s="645"/>
      <c r="AA75" s="645"/>
      <c r="AB75" s="716" t="s">
        <v>8</v>
      </c>
      <c r="AC75" s="712" t="s">
        <v>6</v>
      </c>
      <c r="AD75" s="274">
        <f>SUM(AD76:AD77)</f>
        <v>1000000</v>
      </c>
    </row>
    <row r="76" spans="1:30" ht="18" customHeight="1" x14ac:dyDescent="0.15">
      <c r="A76" s="246"/>
      <c r="B76" s="217"/>
      <c r="C76" s="246"/>
      <c r="D76" s="239"/>
      <c r="E76" s="538"/>
      <c r="F76" s="521"/>
      <c r="G76" s="283">
        <f t="shared" si="8"/>
        <v>0</v>
      </c>
      <c r="H76" s="255"/>
      <c r="I76" s="491"/>
      <c r="J76" s="378"/>
      <c r="K76" s="753" t="s">
        <v>247</v>
      </c>
      <c r="L76" s="376">
        <v>200000</v>
      </c>
      <c r="M76" s="374" t="s">
        <v>4</v>
      </c>
      <c r="N76" s="374">
        <v>2</v>
      </c>
      <c r="O76" s="376" t="s">
        <v>5</v>
      </c>
      <c r="P76" s="374"/>
      <c r="Q76" s="374"/>
      <c r="R76" s="376"/>
      <c r="S76" s="374" t="s">
        <v>6</v>
      </c>
      <c r="T76" s="754">
        <v>400000</v>
      </c>
      <c r="U76" s="661" t="s">
        <v>294</v>
      </c>
      <c r="V76" s="626">
        <v>200000</v>
      </c>
      <c r="W76" s="629" t="s">
        <v>4</v>
      </c>
      <c r="X76" s="629">
        <v>2</v>
      </c>
      <c r="Y76" s="627" t="s">
        <v>5</v>
      </c>
      <c r="Z76" s="629"/>
      <c r="AA76" s="629"/>
      <c r="AB76" s="628"/>
      <c r="AC76" s="629" t="s">
        <v>6</v>
      </c>
      <c r="AD76" s="668">
        <f>V76*X76</f>
        <v>400000</v>
      </c>
    </row>
    <row r="77" spans="1:30" ht="18" customHeight="1" x14ac:dyDescent="0.15">
      <c r="A77" s="246"/>
      <c r="B77" s="217"/>
      <c r="C77" s="196"/>
      <c r="D77" s="240"/>
      <c r="E77" s="539"/>
      <c r="F77" s="522"/>
      <c r="G77" s="285">
        <f t="shared" si="8"/>
        <v>0</v>
      </c>
      <c r="H77" s="254"/>
      <c r="I77" s="493"/>
      <c r="J77" s="388"/>
      <c r="K77" s="756" t="s">
        <v>248</v>
      </c>
      <c r="L77" s="392">
        <v>50000</v>
      </c>
      <c r="M77" s="391" t="s">
        <v>4</v>
      </c>
      <c r="N77" s="391">
        <v>4</v>
      </c>
      <c r="O77" s="392" t="s">
        <v>7</v>
      </c>
      <c r="P77" s="391" t="s">
        <v>4</v>
      </c>
      <c r="Q77" s="391">
        <v>3</v>
      </c>
      <c r="R77" s="392" t="s">
        <v>5</v>
      </c>
      <c r="S77" s="391" t="s">
        <v>6</v>
      </c>
      <c r="T77" s="757">
        <v>600000</v>
      </c>
      <c r="U77" s="663" t="s">
        <v>295</v>
      </c>
      <c r="V77" s="653">
        <v>50000</v>
      </c>
      <c r="W77" s="696" t="s">
        <v>4</v>
      </c>
      <c r="X77" s="696">
        <v>4</v>
      </c>
      <c r="Y77" s="697" t="s">
        <v>199</v>
      </c>
      <c r="Z77" s="696" t="s">
        <v>4</v>
      </c>
      <c r="AA77" s="696">
        <v>3</v>
      </c>
      <c r="AB77" s="698" t="s">
        <v>202</v>
      </c>
      <c r="AC77" s="696" t="s">
        <v>6</v>
      </c>
      <c r="AD77" s="699">
        <f>V77*X77*AA77</f>
        <v>600000</v>
      </c>
    </row>
    <row r="78" spans="1:30" ht="18" customHeight="1" x14ac:dyDescent="0.15">
      <c r="A78" s="246"/>
      <c r="B78" s="197" t="s">
        <v>154</v>
      </c>
      <c r="C78" s="197"/>
      <c r="D78" s="250"/>
      <c r="E78" s="539">
        <f>E79+E80+E83+E87</f>
        <v>19931</v>
      </c>
      <c r="F78" s="522">
        <f>F79+F80+F83+F87</f>
        <v>20211</v>
      </c>
      <c r="G78" s="262">
        <f t="shared" ref="G78:G105" si="10">+F78-E78</f>
        <v>280</v>
      </c>
      <c r="H78" s="256">
        <f>F78/E78</f>
        <v>1.014048467211881</v>
      </c>
      <c r="I78" s="489">
        <f t="shared" ref="I78:I105" si="11">+F78/J78-100%</f>
        <v>8.8075370121130536E-2</v>
      </c>
      <c r="J78" s="388">
        <f>J79+J80+J83+J87</f>
        <v>18575</v>
      </c>
      <c r="K78" s="730"/>
      <c r="L78" s="357"/>
      <c r="M78" s="368"/>
      <c r="N78" s="357"/>
      <c r="O78" s="357"/>
      <c r="P78" s="368"/>
      <c r="Q78" s="357"/>
      <c r="R78" s="357"/>
      <c r="S78" s="368"/>
      <c r="T78" s="746">
        <f>T79+T80+T83+T62+T87</f>
        <v>55491000</v>
      </c>
      <c r="U78" s="658"/>
      <c r="V78" s="290"/>
      <c r="W78" s="645"/>
      <c r="X78" s="583"/>
      <c r="Y78" s="583"/>
      <c r="Z78" s="645"/>
      <c r="AA78" s="583"/>
      <c r="AB78" s="660"/>
      <c r="AC78" s="645"/>
      <c r="AD78" s="274">
        <f>AD79+AD80+AD83+AD87</f>
        <v>20211000</v>
      </c>
    </row>
    <row r="79" spans="1:30" ht="18" customHeight="1" x14ac:dyDescent="0.15">
      <c r="A79" s="246"/>
      <c r="B79" s="207"/>
      <c r="C79" s="196" t="s">
        <v>155</v>
      </c>
      <c r="D79" s="241"/>
      <c r="E79" s="546">
        <f>+T79/1000</f>
        <v>10500</v>
      </c>
      <c r="F79" s="519">
        <f>+AD79/1000</f>
        <v>10500</v>
      </c>
      <c r="G79" s="262">
        <f t="shared" si="10"/>
        <v>0</v>
      </c>
      <c r="H79" s="256">
        <f>F79/E79</f>
        <v>1</v>
      </c>
      <c r="I79" s="489">
        <f t="shared" si="11"/>
        <v>-3.7950664136622292E-3</v>
      </c>
      <c r="J79" s="440">
        <v>10540</v>
      </c>
      <c r="K79" s="730" t="s">
        <v>249</v>
      </c>
      <c r="L79" s="357">
        <v>875000</v>
      </c>
      <c r="M79" s="368" t="s">
        <v>20</v>
      </c>
      <c r="N79" s="357">
        <v>12</v>
      </c>
      <c r="O79" s="357" t="s">
        <v>2</v>
      </c>
      <c r="P79" s="368"/>
      <c r="Q79" s="357"/>
      <c r="R79" s="357"/>
      <c r="S79" s="368" t="s">
        <v>6</v>
      </c>
      <c r="T79" s="746">
        <v>10500000</v>
      </c>
      <c r="U79" s="658" t="s">
        <v>296</v>
      </c>
      <c r="V79" s="290">
        <v>875000</v>
      </c>
      <c r="W79" s="645" t="s">
        <v>201</v>
      </c>
      <c r="X79" s="583">
        <v>12</v>
      </c>
      <c r="Y79" s="583" t="s">
        <v>198</v>
      </c>
      <c r="Z79" s="645"/>
      <c r="AA79" s="583"/>
      <c r="AB79" s="660"/>
      <c r="AC79" s="645" t="s">
        <v>190</v>
      </c>
      <c r="AD79" s="274">
        <f>V79*X79</f>
        <v>10500000</v>
      </c>
    </row>
    <row r="80" spans="1:30" ht="18" customHeight="1" x14ac:dyDescent="0.15">
      <c r="A80" s="246"/>
      <c r="B80" s="246"/>
      <c r="C80" s="587" t="s">
        <v>181</v>
      </c>
      <c r="D80" s="244"/>
      <c r="E80" s="546">
        <f>+T80/1000</f>
        <v>3400</v>
      </c>
      <c r="F80" s="519">
        <f>+AD80/1000</f>
        <v>3400</v>
      </c>
      <c r="G80" s="262">
        <f t="shared" si="10"/>
        <v>0</v>
      </c>
      <c r="H80" s="256">
        <f>F80/E80</f>
        <v>1</v>
      </c>
      <c r="I80" s="489">
        <f t="shared" si="11"/>
        <v>0.31426362582141487</v>
      </c>
      <c r="J80" s="441">
        <v>2587</v>
      </c>
      <c r="K80" s="730"/>
      <c r="L80" s="358"/>
      <c r="M80" s="368"/>
      <c r="N80" s="358"/>
      <c r="O80" s="358"/>
      <c r="P80" s="368"/>
      <c r="Q80" s="358"/>
      <c r="R80" s="358" t="s">
        <v>8</v>
      </c>
      <c r="S80" s="368" t="s">
        <v>6</v>
      </c>
      <c r="T80" s="746">
        <v>3400000</v>
      </c>
      <c r="U80" s="658"/>
      <c r="V80" s="700"/>
      <c r="W80" s="645"/>
      <c r="X80" s="289"/>
      <c r="Y80" s="289"/>
      <c r="Z80" s="645"/>
      <c r="AA80" s="289"/>
      <c r="AB80" s="647" t="s">
        <v>191</v>
      </c>
      <c r="AC80" s="645" t="s">
        <v>6</v>
      </c>
      <c r="AD80" s="274">
        <f>AD81+AD82</f>
        <v>3400000</v>
      </c>
    </row>
    <row r="81" spans="1:30" ht="19.5" customHeight="1" x14ac:dyDescent="0.15">
      <c r="A81" s="246"/>
      <c r="B81" s="246"/>
      <c r="C81" s="246"/>
      <c r="D81" s="242"/>
      <c r="E81" s="547"/>
      <c r="F81" s="532"/>
      <c r="G81" s="283">
        <f t="shared" si="10"/>
        <v>0</v>
      </c>
      <c r="H81" s="577"/>
      <c r="I81" s="491"/>
      <c r="J81" s="442"/>
      <c r="K81" s="753" t="s">
        <v>250</v>
      </c>
      <c r="L81" s="758">
        <v>240000</v>
      </c>
      <c r="M81" s="374" t="s">
        <v>4</v>
      </c>
      <c r="N81" s="395">
        <v>10</v>
      </c>
      <c r="O81" s="395" t="s">
        <v>5</v>
      </c>
      <c r="P81" s="374"/>
      <c r="Q81" s="395"/>
      <c r="R81" s="395"/>
      <c r="S81" s="374" t="s">
        <v>6</v>
      </c>
      <c r="T81" s="759">
        <v>2400000</v>
      </c>
      <c r="U81" s="947" t="s">
        <v>403</v>
      </c>
      <c r="V81" s="701">
        <v>125500</v>
      </c>
      <c r="W81" s="629" t="s">
        <v>4</v>
      </c>
      <c r="X81" s="719">
        <v>10</v>
      </c>
      <c r="Y81" s="670" t="s">
        <v>5</v>
      </c>
      <c r="Z81" s="629"/>
      <c r="AA81" s="670"/>
      <c r="AB81" s="671"/>
      <c r="AC81" s="629" t="s">
        <v>6</v>
      </c>
      <c r="AD81" s="630">
        <f>V81*X81</f>
        <v>1255000</v>
      </c>
    </row>
    <row r="82" spans="1:30" ht="36" x14ac:dyDescent="0.15">
      <c r="A82" s="246"/>
      <c r="B82" s="246"/>
      <c r="C82" s="196"/>
      <c r="D82" s="242"/>
      <c r="E82" s="546"/>
      <c r="F82" s="531"/>
      <c r="G82" s="285">
        <f t="shared" si="10"/>
        <v>0</v>
      </c>
      <c r="H82" s="254"/>
      <c r="I82" s="493"/>
      <c r="J82" s="443"/>
      <c r="K82" s="760" t="s">
        <v>251</v>
      </c>
      <c r="L82" s="761">
        <v>500000</v>
      </c>
      <c r="M82" s="381" t="s">
        <v>4</v>
      </c>
      <c r="N82" s="399">
        <v>2</v>
      </c>
      <c r="O82" s="399" t="s">
        <v>5</v>
      </c>
      <c r="P82" s="381"/>
      <c r="Q82" s="399"/>
      <c r="R82" s="762"/>
      <c r="S82" s="381" t="s">
        <v>6</v>
      </c>
      <c r="T82" s="754">
        <v>1000000</v>
      </c>
      <c r="U82" s="949" t="s">
        <v>405</v>
      </c>
      <c r="V82" s="299">
        <v>536250</v>
      </c>
      <c r="W82" s="300" t="s">
        <v>4</v>
      </c>
      <c r="X82" s="720">
        <v>4</v>
      </c>
      <c r="Y82" s="301" t="s">
        <v>5</v>
      </c>
      <c r="Z82" s="300"/>
      <c r="AA82" s="301"/>
      <c r="AB82" s="304"/>
      <c r="AC82" s="300" t="s">
        <v>6</v>
      </c>
      <c r="AD82" s="668">
        <f>V82*X82</f>
        <v>2145000</v>
      </c>
    </row>
    <row r="83" spans="1:30" ht="18" customHeight="1" x14ac:dyDescent="0.15">
      <c r="A83" s="246"/>
      <c r="B83" s="246"/>
      <c r="C83" s="246" t="s">
        <v>182</v>
      </c>
      <c r="D83" s="195"/>
      <c r="E83" s="548">
        <f>+T83/1000</f>
        <v>2670</v>
      </c>
      <c r="F83" s="519">
        <f>+AD83/1000</f>
        <v>2950</v>
      </c>
      <c r="G83" s="262">
        <f t="shared" si="10"/>
        <v>280</v>
      </c>
      <c r="H83" s="256">
        <f>F83/E83</f>
        <v>1.1048689138576779</v>
      </c>
      <c r="I83" s="489">
        <f t="shared" si="11"/>
        <v>0.46111936602278347</v>
      </c>
      <c r="J83" s="444">
        <v>2019</v>
      </c>
      <c r="K83" s="730"/>
      <c r="L83" s="358"/>
      <c r="M83" s="358"/>
      <c r="N83" s="358"/>
      <c r="O83" s="358"/>
      <c r="P83" s="358"/>
      <c r="Q83" s="358"/>
      <c r="R83" s="358" t="s">
        <v>8</v>
      </c>
      <c r="S83" s="368" t="s">
        <v>6</v>
      </c>
      <c r="T83" s="746">
        <v>2670000</v>
      </c>
      <c r="U83" s="658"/>
      <c r="V83" s="289"/>
      <c r="W83" s="289"/>
      <c r="X83" s="289"/>
      <c r="Y83" s="289"/>
      <c r="Z83" s="289"/>
      <c r="AA83" s="289"/>
      <c r="AB83" s="647" t="s">
        <v>8</v>
      </c>
      <c r="AC83" s="645" t="s">
        <v>6</v>
      </c>
      <c r="AD83" s="274">
        <f>SUM(AD84:AD86)</f>
        <v>2950000</v>
      </c>
    </row>
    <row r="84" spans="1:30" ht="19.5" customHeight="1" x14ac:dyDescent="0.15">
      <c r="A84" s="246"/>
      <c r="B84" s="246"/>
      <c r="C84" s="586"/>
      <c r="D84" s="242"/>
      <c r="E84" s="549"/>
      <c r="F84" s="533"/>
      <c r="G84" s="284">
        <f t="shared" si="10"/>
        <v>0</v>
      </c>
      <c r="H84" s="578"/>
      <c r="I84" s="493"/>
      <c r="J84" s="445"/>
      <c r="K84" s="756" t="s">
        <v>252</v>
      </c>
      <c r="L84" s="770">
        <v>150000</v>
      </c>
      <c r="M84" s="770" t="s">
        <v>4</v>
      </c>
      <c r="N84" s="773">
        <v>8</v>
      </c>
      <c r="O84" s="773" t="s">
        <v>253</v>
      </c>
      <c r="P84" s="770"/>
      <c r="Q84" s="770"/>
      <c r="R84" s="770"/>
      <c r="S84" s="385" t="s">
        <v>6</v>
      </c>
      <c r="T84" s="763">
        <v>1200000</v>
      </c>
      <c r="U84" s="948" t="s">
        <v>402</v>
      </c>
      <c r="V84" s="702">
        <v>67000</v>
      </c>
      <c r="W84" s="629" t="s">
        <v>4</v>
      </c>
      <c r="X84" s="725">
        <v>10</v>
      </c>
      <c r="Y84" s="718" t="s">
        <v>272</v>
      </c>
      <c r="Z84" s="717"/>
      <c r="AA84" s="717"/>
      <c r="AB84" s="717"/>
      <c r="AC84" s="303" t="s">
        <v>6</v>
      </c>
      <c r="AD84" s="634">
        <f>V84*X84</f>
        <v>670000</v>
      </c>
    </row>
    <row r="85" spans="1:30" ht="19.5" customHeight="1" x14ac:dyDescent="0.15">
      <c r="A85" s="246"/>
      <c r="B85" s="246"/>
      <c r="C85" s="246"/>
      <c r="D85" s="242"/>
      <c r="E85" s="549"/>
      <c r="F85" s="533"/>
      <c r="G85" s="284">
        <f t="shared" si="10"/>
        <v>0</v>
      </c>
      <c r="H85" s="578"/>
      <c r="I85" s="493"/>
      <c r="J85" s="445"/>
      <c r="K85" s="756" t="s">
        <v>271</v>
      </c>
      <c r="L85" s="764">
        <v>470000</v>
      </c>
      <c r="M85" s="764" t="s">
        <v>4</v>
      </c>
      <c r="N85" s="774">
        <v>1</v>
      </c>
      <c r="O85" s="774" t="s">
        <v>5</v>
      </c>
      <c r="P85" s="764"/>
      <c r="Q85" s="764"/>
      <c r="R85" s="764"/>
      <c r="S85" s="385" t="s">
        <v>6</v>
      </c>
      <c r="T85" s="763">
        <v>470000</v>
      </c>
      <c r="U85" s="663" t="s">
        <v>273</v>
      </c>
      <c r="V85" s="703">
        <v>280000</v>
      </c>
      <c r="W85" s="722" t="s">
        <v>4</v>
      </c>
      <c r="X85" s="723">
        <v>1</v>
      </c>
      <c r="Y85" s="722" t="s">
        <v>5</v>
      </c>
      <c r="Z85" s="704"/>
      <c r="AA85" s="704"/>
      <c r="AB85" s="704"/>
      <c r="AC85" s="303" t="s">
        <v>6</v>
      </c>
      <c r="AD85" s="634">
        <f>V85*X85</f>
        <v>280000</v>
      </c>
    </row>
    <row r="86" spans="1:30" ht="36" x14ac:dyDescent="0.15">
      <c r="A86" s="246"/>
      <c r="B86" s="246"/>
      <c r="C86" s="196"/>
      <c r="D86" s="242"/>
      <c r="E86" s="549"/>
      <c r="F86" s="533"/>
      <c r="G86" s="284">
        <f t="shared" si="10"/>
        <v>0</v>
      </c>
      <c r="H86" s="578"/>
      <c r="I86" s="493"/>
      <c r="J86" s="445"/>
      <c r="K86" s="756" t="s">
        <v>270</v>
      </c>
      <c r="L86" s="764">
        <v>500000</v>
      </c>
      <c r="M86" s="761" t="s">
        <v>4</v>
      </c>
      <c r="N86" s="775">
        <v>2</v>
      </c>
      <c r="O86" s="775" t="s">
        <v>5</v>
      </c>
      <c r="P86" s="761"/>
      <c r="Q86" s="761"/>
      <c r="R86" s="762"/>
      <c r="S86" s="385" t="s">
        <v>6</v>
      </c>
      <c r="T86" s="765">
        <v>1000000</v>
      </c>
      <c r="U86" s="948" t="s">
        <v>406</v>
      </c>
      <c r="V86" s="653">
        <v>500000</v>
      </c>
      <c r="W86" s="721" t="s">
        <v>4</v>
      </c>
      <c r="X86" s="724">
        <v>4</v>
      </c>
      <c r="Y86" s="721" t="s">
        <v>5</v>
      </c>
      <c r="Z86" s="705"/>
      <c r="AA86" s="705"/>
      <c r="AB86" s="304"/>
      <c r="AC86" s="303" t="s">
        <v>6</v>
      </c>
      <c r="AD86" s="265">
        <f>V86*X86</f>
        <v>2000000</v>
      </c>
    </row>
    <row r="87" spans="1:30" ht="18" customHeight="1" x14ac:dyDescent="0.15">
      <c r="A87" s="246"/>
      <c r="B87" s="246"/>
      <c r="C87" s="246" t="s">
        <v>183</v>
      </c>
      <c r="D87" s="195"/>
      <c r="E87" s="548">
        <f>T87/1000</f>
        <v>3361</v>
      </c>
      <c r="F87" s="519">
        <f>+AD87/1000</f>
        <v>3361</v>
      </c>
      <c r="G87" s="262">
        <f t="shared" si="10"/>
        <v>0</v>
      </c>
      <c r="H87" s="256">
        <f>F87/E87</f>
        <v>1</v>
      </c>
      <c r="I87" s="489">
        <f t="shared" si="11"/>
        <v>-1.9830854476523774E-2</v>
      </c>
      <c r="J87" s="444">
        <v>3429</v>
      </c>
      <c r="K87" s="730"/>
      <c r="L87" s="357"/>
      <c r="M87" s="368"/>
      <c r="N87" s="776"/>
      <c r="O87" s="777"/>
      <c r="P87" s="368"/>
      <c r="Q87" s="358"/>
      <c r="R87" s="357" t="s">
        <v>8</v>
      </c>
      <c r="S87" s="368" t="s">
        <v>6</v>
      </c>
      <c r="T87" s="746">
        <v>3361000</v>
      </c>
      <c r="U87" s="658"/>
      <c r="V87" s="290"/>
      <c r="W87" s="645"/>
      <c r="X87" s="583"/>
      <c r="Y87" s="645"/>
      <c r="Z87" s="645"/>
      <c r="AA87" s="289"/>
      <c r="AB87" s="660" t="s">
        <v>192</v>
      </c>
      <c r="AC87" s="645" t="s">
        <v>6</v>
      </c>
      <c r="AD87" s="274">
        <f>SUM(AD88:AD90)</f>
        <v>3361000</v>
      </c>
    </row>
    <row r="88" spans="1:30" ht="18" customHeight="1" x14ac:dyDescent="0.15">
      <c r="A88" s="246"/>
      <c r="B88" s="246"/>
      <c r="C88" s="586"/>
      <c r="D88" s="242"/>
      <c r="E88" s="547"/>
      <c r="F88" s="532"/>
      <c r="G88" s="283">
        <f t="shared" si="10"/>
        <v>0</v>
      </c>
      <c r="H88" s="577"/>
      <c r="I88" s="491"/>
      <c r="J88" s="442"/>
      <c r="K88" s="730" t="s">
        <v>254</v>
      </c>
      <c r="L88" s="357">
        <v>20000</v>
      </c>
      <c r="M88" s="357" t="s">
        <v>4</v>
      </c>
      <c r="N88" s="776">
        <v>5</v>
      </c>
      <c r="O88" s="776" t="s">
        <v>7</v>
      </c>
      <c r="P88" s="357" t="s">
        <v>20</v>
      </c>
      <c r="Q88" s="776">
        <v>3</v>
      </c>
      <c r="R88" s="776" t="s">
        <v>5</v>
      </c>
      <c r="S88" s="357" t="s">
        <v>6</v>
      </c>
      <c r="T88" s="746">
        <v>300000</v>
      </c>
      <c r="U88" s="625" t="s">
        <v>297</v>
      </c>
      <c r="V88" s="626">
        <v>20000</v>
      </c>
      <c r="W88" s="627" t="s">
        <v>4</v>
      </c>
      <c r="X88" s="627">
        <v>5</v>
      </c>
      <c r="Y88" s="627" t="s">
        <v>7</v>
      </c>
      <c r="Z88" s="627" t="s">
        <v>201</v>
      </c>
      <c r="AA88" s="627">
        <v>3</v>
      </c>
      <c r="AB88" s="627" t="s">
        <v>5</v>
      </c>
      <c r="AC88" s="627" t="s">
        <v>6</v>
      </c>
      <c r="AD88" s="630">
        <f>V88*X88*AA88</f>
        <v>300000</v>
      </c>
    </row>
    <row r="89" spans="1:30" ht="21" customHeight="1" x14ac:dyDescent="0.15">
      <c r="A89" s="246"/>
      <c r="B89" s="246"/>
      <c r="C89" s="246"/>
      <c r="D89" s="242"/>
      <c r="E89" s="549"/>
      <c r="F89" s="533"/>
      <c r="G89" s="284">
        <f t="shared" si="10"/>
        <v>0</v>
      </c>
      <c r="H89" s="578"/>
      <c r="I89" s="493"/>
      <c r="J89" s="445"/>
      <c r="K89" s="766" t="s">
        <v>255</v>
      </c>
      <c r="L89" s="771">
        <v>10610</v>
      </c>
      <c r="M89" s="376" t="s">
        <v>4</v>
      </c>
      <c r="N89" s="778">
        <v>10</v>
      </c>
      <c r="O89" s="778" t="s">
        <v>7</v>
      </c>
      <c r="P89" s="376" t="s">
        <v>20</v>
      </c>
      <c r="Q89" s="778">
        <v>10</v>
      </c>
      <c r="R89" s="778" t="s">
        <v>5</v>
      </c>
      <c r="S89" s="376" t="s">
        <v>6</v>
      </c>
      <c r="T89" s="767">
        <v>1061000</v>
      </c>
      <c r="U89" s="635" t="s">
        <v>298</v>
      </c>
      <c r="V89" s="726">
        <v>10610</v>
      </c>
      <c r="W89" s="637" t="s">
        <v>4</v>
      </c>
      <c r="X89" s="637">
        <v>10</v>
      </c>
      <c r="Y89" s="637" t="s">
        <v>7</v>
      </c>
      <c r="Z89" s="637" t="s">
        <v>201</v>
      </c>
      <c r="AA89" s="637">
        <v>10</v>
      </c>
      <c r="AB89" s="637" t="s">
        <v>5</v>
      </c>
      <c r="AC89" s="637" t="s">
        <v>6</v>
      </c>
      <c r="AD89" s="668">
        <f>V89*X89*AA89</f>
        <v>1061000</v>
      </c>
    </row>
    <row r="90" spans="1:30" ht="16.5" customHeight="1" x14ac:dyDescent="0.15">
      <c r="A90" s="246"/>
      <c r="B90" s="246"/>
      <c r="C90" s="246"/>
      <c r="D90" s="594"/>
      <c r="E90" s="598"/>
      <c r="F90" s="533"/>
      <c r="G90" s="284"/>
      <c r="H90" s="578"/>
      <c r="I90" s="493"/>
      <c r="J90" s="443"/>
      <c r="K90" s="768" t="s">
        <v>256</v>
      </c>
      <c r="L90" s="772">
        <v>1000000</v>
      </c>
      <c r="M90" s="419" t="s">
        <v>4</v>
      </c>
      <c r="N90" s="779">
        <v>2</v>
      </c>
      <c r="O90" s="779" t="s">
        <v>5</v>
      </c>
      <c r="P90" s="419"/>
      <c r="Q90" s="779"/>
      <c r="R90" s="779"/>
      <c r="S90" s="408" t="s">
        <v>6</v>
      </c>
      <c r="T90" s="757">
        <v>2000000</v>
      </c>
      <c r="U90" s="828" t="s">
        <v>408</v>
      </c>
      <c r="V90" s="727">
        <v>1000000</v>
      </c>
      <c r="W90" s="215" t="s">
        <v>4</v>
      </c>
      <c r="X90" s="215">
        <v>2</v>
      </c>
      <c r="Y90" s="215" t="s">
        <v>202</v>
      </c>
      <c r="Z90" s="215"/>
      <c r="AA90" s="215"/>
      <c r="AB90" s="215"/>
      <c r="AC90" s="215" t="s">
        <v>6</v>
      </c>
      <c r="AD90" s="265">
        <f>V90*X90</f>
        <v>2000000</v>
      </c>
    </row>
    <row r="91" spans="1:30" ht="18" customHeight="1" x14ac:dyDescent="0.15">
      <c r="A91" s="246"/>
      <c r="B91" s="197" t="s">
        <v>184</v>
      </c>
      <c r="C91" s="197"/>
      <c r="D91" s="250"/>
      <c r="E91" s="548">
        <f t="shared" ref="E91:E96" si="12">T91/1000</f>
        <v>8375</v>
      </c>
      <c r="F91" s="519">
        <f t="shared" ref="F91:F96" si="13">+AD91/1000</f>
        <v>8375</v>
      </c>
      <c r="G91" s="262">
        <f t="shared" ref="G91:G95" si="14">+F91-E91</f>
        <v>0</v>
      </c>
      <c r="H91" s="256">
        <f>F91/E91</f>
        <v>1</v>
      </c>
      <c r="I91" s="489">
        <f t="shared" ref="I91:I97" si="15">+F91/J91-100%</f>
        <v>-6.5081491404331282E-2</v>
      </c>
      <c r="J91" s="388">
        <f>J92+J93+J94+J95+J96+J97</f>
        <v>8958</v>
      </c>
      <c r="K91" s="730"/>
      <c r="L91" s="357"/>
      <c r="M91" s="368"/>
      <c r="N91" s="776"/>
      <c r="O91" s="776"/>
      <c r="P91" s="368"/>
      <c r="Q91" s="776"/>
      <c r="R91" s="776"/>
      <c r="S91" s="368"/>
      <c r="T91" s="746">
        <f>SUM(T92:T96)</f>
        <v>8375000</v>
      </c>
      <c r="U91" s="658"/>
      <c r="V91" s="290"/>
      <c r="W91" s="645"/>
      <c r="X91" s="583"/>
      <c r="Y91" s="583"/>
      <c r="Z91" s="645"/>
      <c r="AA91" s="583"/>
      <c r="AB91" s="660"/>
      <c r="AC91" s="645"/>
      <c r="AD91" s="274">
        <f>SUM(AD92:AD96)</f>
        <v>8375000</v>
      </c>
    </row>
    <row r="92" spans="1:30" ht="36" x14ac:dyDescent="0.15">
      <c r="A92" s="246"/>
      <c r="B92" s="207"/>
      <c r="C92" s="196" t="s">
        <v>185</v>
      </c>
      <c r="D92" s="241"/>
      <c r="E92" s="548">
        <f t="shared" si="12"/>
        <v>5650</v>
      </c>
      <c r="F92" s="519">
        <f t="shared" si="13"/>
        <v>5650</v>
      </c>
      <c r="G92" s="262">
        <f t="shared" si="14"/>
        <v>0</v>
      </c>
      <c r="H92" s="256">
        <f>F92/E92</f>
        <v>1</v>
      </c>
      <c r="I92" s="489">
        <f t="shared" si="15"/>
        <v>3.045777858836396E-2</v>
      </c>
      <c r="J92" s="440">
        <v>5483</v>
      </c>
      <c r="K92" s="730" t="s">
        <v>257</v>
      </c>
      <c r="L92" s="357">
        <v>113000</v>
      </c>
      <c r="M92" s="368" t="s">
        <v>4</v>
      </c>
      <c r="N92" s="776">
        <v>5</v>
      </c>
      <c r="O92" s="776" t="s">
        <v>7</v>
      </c>
      <c r="P92" s="368" t="s">
        <v>20</v>
      </c>
      <c r="Q92" s="776">
        <v>10</v>
      </c>
      <c r="R92" s="776" t="s">
        <v>5</v>
      </c>
      <c r="S92" s="368" t="s">
        <v>6</v>
      </c>
      <c r="T92" s="746">
        <v>5650000</v>
      </c>
      <c r="U92" s="946" t="s">
        <v>407</v>
      </c>
      <c r="V92" s="583">
        <v>113000</v>
      </c>
      <c r="W92" s="645" t="s">
        <v>4</v>
      </c>
      <c r="X92" s="583">
        <v>5</v>
      </c>
      <c r="Y92" s="583" t="s">
        <v>7</v>
      </c>
      <c r="Z92" s="645" t="s">
        <v>20</v>
      </c>
      <c r="AA92" s="583">
        <v>10</v>
      </c>
      <c r="AB92" s="660" t="s">
        <v>5</v>
      </c>
      <c r="AC92" s="645" t="s">
        <v>6</v>
      </c>
      <c r="AD92" s="274">
        <f>V92*X92*AA92</f>
        <v>5650000</v>
      </c>
    </row>
    <row r="93" spans="1:30" ht="18" customHeight="1" x14ac:dyDescent="0.15">
      <c r="A93" s="246"/>
      <c r="B93" s="246"/>
      <c r="C93" s="587" t="s">
        <v>186</v>
      </c>
      <c r="D93" s="244"/>
      <c r="E93" s="548">
        <f t="shared" si="12"/>
        <v>865</v>
      </c>
      <c r="F93" s="519">
        <f t="shared" si="13"/>
        <v>465</v>
      </c>
      <c r="G93" s="262">
        <f t="shared" si="14"/>
        <v>-400</v>
      </c>
      <c r="H93" s="256">
        <f>F93/E93</f>
        <v>0.53757225433526012</v>
      </c>
      <c r="I93" s="489">
        <f t="shared" si="15"/>
        <v>-0.61185308848080133</v>
      </c>
      <c r="J93" s="441">
        <v>1198</v>
      </c>
      <c r="K93" s="730" t="s">
        <v>258</v>
      </c>
      <c r="L93" s="783">
        <v>86500</v>
      </c>
      <c r="M93" s="368" t="s">
        <v>4</v>
      </c>
      <c r="N93" s="776">
        <v>10</v>
      </c>
      <c r="O93" s="776" t="s">
        <v>2</v>
      </c>
      <c r="P93" s="368"/>
      <c r="Q93" s="358"/>
      <c r="R93" s="358"/>
      <c r="S93" s="368" t="s">
        <v>6</v>
      </c>
      <c r="T93" s="746">
        <v>865000</v>
      </c>
      <c r="U93" s="658" t="s">
        <v>299</v>
      </c>
      <c r="V93" s="583">
        <v>46500</v>
      </c>
      <c r="W93" s="645" t="s">
        <v>4</v>
      </c>
      <c r="X93" s="583">
        <v>10</v>
      </c>
      <c r="Y93" s="289" t="s">
        <v>198</v>
      </c>
      <c r="Z93" s="645"/>
      <c r="AA93" s="583"/>
      <c r="AB93" s="660"/>
      <c r="AC93" s="645" t="s">
        <v>6</v>
      </c>
      <c r="AD93" s="274">
        <f>V93*X93</f>
        <v>465000</v>
      </c>
    </row>
    <row r="94" spans="1:30" ht="18" customHeight="1" x14ac:dyDescent="0.15">
      <c r="A94" s="246"/>
      <c r="B94" s="246"/>
      <c r="C94" s="587" t="s">
        <v>187</v>
      </c>
      <c r="D94" s="590"/>
      <c r="E94" s="548">
        <f t="shared" si="12"/>
        <v>800</v>
      </c>
      <c r="F94" s="519">
        <f t="shared" si="13"/>
        <v>800</v>
      </c>
      <c r="G94" s="283">
        <f t="shared" si="14"/>
        <v>0</v>
      </c>
      <c r="H94" s="577"/>
      <c r="I94" s="489">
        <f t="shared" si="15"/>
        <v>0.11265646731571621</v>
      </c>
      <c r="J94" s="600">
        <v>719</v>
      </c>
      <c r="K94" s="753" t="s">
        <v>259</v>
      </c>
      <c r="L94" s="758">
        <v>80000</v>
      </c>
      <c r="M94" s="374" t="s">
        <v>4</v>
      </c>
      <c r="N94" s="778">
        <v>10</v>
      </c>
      <c r="O94" s="778" t="s">
        <v>2</v>
      </c>
      <c r="P94" s="374"/>
      <c r="Q94" s="395"/>
      <c r="R94" s="395"/>
      <c r="S94" s="374" t="s">
        <v>6</v>
      </c>
      <c r="T94" s="759">
        <v>800000</v>
      </c>
      <c r="U94" s="706" t="s">
        <v>300</v>
      </c>
      <c r="V94" s="712">
        <v>80000</v>
      </c>
      <c r="W94" s="707" t="s">
        <v>4</v>
      </c>
      <c r="X94" s="712">
        <v>10</v>
      </c>
      <c r="Y94" s="708" t="s">
        <v>198</v>
      </c>
      <c r="Z94" s="707"/>
      <c r="AA94" s="712"/>
      <c r="AB94" s="716"/>
      <c r="AC94" s="707" t="s">
        <v>6</v>
      </c>
      <c r="AD94" s="709">
        <f>V94*X94</f>
        <v>800000</v>
      </c>
    </row>
    <row r="95" spans="1:30" ht="18" customHeight="1" x14ac:dyDescent="0.15">
      <c r="A95" s="246"/>
      <c r="B95" s="246"/>
      <c r="C95" s="196" t="s">
        <v>189</v>
      </c>
      <c r="D95" s="242"/>
      <c r="E95" s="548">
        <f t="shared" si="12"/>
        <v>1060</v>
      </c>
      <c r="F95" s="519">
        <f t="shared" si="13"/>
        <v>1060</v>
      </c>
      <c r="G95" s="591">
        <f t="shared" si="14"/>
        <v>0</v>
      </c>
      <c r="H95" s="599"/>
      <c r="I95" s="493">
        <f t="shared" si="15"/>
        <v>0</v>
      </c>
      <c r="J95" s="443">
        <v>1060</v>
      </c>
      <c r="K95" s="580" t="s">
        <v>265</v>
      </c>
      <c r="L95" s="761">
        <v>106000</v>
      </c>
      <c r="M95" s="381" t="s">
        <v>4</v>
      </c>
      <c r="N95" s="775">
        <v>10</v>
      </c>
      <c r="O95" s="775" t="s">
        <v>5</v>
      </c>
      <c r="P95" s="381"/>
      <c r="Q95" s="399"/>
      <c r="R95" s="762"/>
      <c r="S95" s="381" t="s">
        <v>6</v>
      </c>
      <c r="T95" s="754">
        <v>1060000</v>
      </c>
      <c r="U95" s="706" t="s">
        <v>301</v>
      </c>
      <c r="V95" s="712">
        <v>106000</v>
      </c>
      <c r="W95" s="707" t="s">
        <v>4</v>
      </c>
      <c r="X95" s="712">
        <v>10</v>
      </c>
      <c r="Y95" s="708" t="s">
        <v>202</v>
      </c>
      <c r="Z95" s="707"/>
      <c r="AA95" s="712"/>
      <c r="AB95" s="716"/>
      <c r="AC95" s="707" t="s">
        <v>6</v>
      </c>
      <c r="AD95" s="709">
        <f>V95*X95</f>
        <v>1060000</v>
      </c>
    </row>
    <row r="96" spans="1:30" ht="18" customHeight="1" x14ac:dyDescent="0.15">
      <c r="A96" s="246"/>
      <c r="B96" s="246"/>
      <c r="C96" s="587" t="s">
        <v>188</v>
      </c>
      <c r="D96" s="590"/>
      <c r="E96" s="548">
        <f t="shared" si="12"/>
        <v>0</v>
      </c>
      <c r="F96" s="519">
        <f t="shared" si="13"/>
        <v>400</v>
      </c>
      <c r="G96" s="262">
        <f t="shared" ref="G96" si="16">+F96-E96</f>
        <v>400</v>
      </c>
      <c r="H96" s="256" t="e">
        <f>F96/E96</f>
        <v>#DIV/0!</v>
      </c>
      <c r="I96" s="489">
        <f t="shared" si="15"/>
        <v>0.25786163522012573</v>
      </c>
      <c r="J96" s="445">
        <v>318</v>
      </c>
      <c r="K96" s="769" t="s">
        <v>260</v>
      </c>
      <c r="L96" s="408"/>
      <c r="M96" s="408" t="s">
        <v>4</v>
      </c>
      <c r="N96" s="780">
        <v>10</v>
      </c>
      <c r="O96" s="780" t="s">
        <v>5</v>
      </c>
      <c r="P96" s="408"/>
      <c r="Q96" s="408"/>
      <c r="R96" s="392"/>
      <c r="S96" s="408" t="s">
        <v>6</v>
      </c>
      <c r="T96" s="765"/>
      <c r="U96" s="706" t="s">
        <v>302</v>
      </c>
      <c r="V96" s="215">
        <v>40000</v>
      </c>
      <c r="W96" s="215" t="s">
        <v>4</v>
      </c>
      <c r="X96" s="215">
        <v>10</v>
      </c>
      <c r="Y96" s="215" t="s">
        <v>202</v>
      </c>
      <c r="Z96" s="712"/>
      <c r="AA96" s="215"/>
      <c r="AB96" s="695"/>
      <c r="AC96" s="215" t="s">
        <v>6</v>
      </c>
      <c r="AD96" s="265">
        <f>V96*X96</f>
        <v>400000</v>
      </c>
    </row>
    <row r="97" spans="1:30" ht="18" customHeight="1" x14ac:dyDescent="0.15">
      <c r="A97" s="729"/>
      <c r="B97" s="729"/>
      <c r="C97" s="729" t="s">
        <v>266</v>
      </c>
      <c r="D97" s="195"/>
      <c r="E97" s="548"/>
      <c r="F97" s="519"/>
      <c r="G97" s="785"/>
      <c r="H97" s="256"/>
      <c r="I97" s="489">
        <f t="shared" si="15"/>
        <v>-1</v>
      </c>
      <c r="J97" s="445">
        <v>180</v>
      </c>
      <c r="K97" s="769"/>
      <c r="L97" s="408"/>
      <c r="M97" s="408"/>
      <c r="N97" s="780"/>
      <c r="O97" s="780"/>
      <c r="P97" s="408"/>
      <c r="Q97" s="408"/>
      <c r="R97" s="411"/>
      <c r="S97" s="408"/>
      <c r="T97" s="765"/>
      <c r="U97" s="225"/>
      <c r="V97" s="712"/>
      <c r="W97" s="712"/>
      <c r="X97" s="712"/>
      <c r="Y97" s="712"/>
      <c r="Z97" s="215"/>
      <c r="AA97" s="712"/>
      <c r="AB97" s="716"/>
      <c r="AC97" s="712"/>
      <c r="AD97" s="709"/>
    </row>
    <row r="98" spans="1:30" ht="18" customHeight="1" x14ac:dyDescent="0.15">
      <c r="A98" s="23" t="s">
        <v>106</v>
      </c>
      <c r="B98" s="23"/>
      <c r="C98" s="23"/>
      <c r="D98" s="27"/>
      <c r="E98" s="223">
        <f>+E99</f>
        <v>555.40300000000002</v>
      </c>
      <c r="F98" s="518">
        <f>+F99</f>
        <v>1336.61</v>
      </c>
      <c r="G98" s="263">
        <f t="shared" si="10"/>
        <v>781.20699999999988</v>
      </c>
      <c r="H98" s="601">
        <f t="shared" ref="H98:H105" si="17">F98/E98</f>
        <v>2.4065588410577541</v>
      </c>
      <c r="I98" s="487">
        <f t="shared" si="11"/>
        <v>-0.85723029267250594</v>
      </c>
      <c r="J98" s="360">
        <f>+J99</f>
        <v>9362</v>
      </c>
      <c r="K98" s="361"/>
      <c r="L98" s="362"/>
      <c r="M98" s="363"/>
      <c r="N98" s="363"/>
      <c r="O98" s="363"/>
      <c r="P98" s="424"/>
      <c r="Q98" s="424"/>
      <c r="R98" s="425"/>
      <c r="S98" s="424"/>
      <c r="T98" s="488">
        <f>T99</f>
        <v>555403</v>
      </c>
      <c r="U98" s="710"/>
      <c r="V98" s="676"/>
      <c r="W98" s="581"/>
      <c r="X98" s="581"/>
      <c r="Y98" s="581"/>
      <c r="Z98" s="677"/>
      <c r="AA98" s="677"/>
      <c r="AB98" s="678"/>
      <c r="AC98" s="677"/>
      <c r="AD98" s="679">
        <f>AD99</f>
        <v>1336610</v>
      </c>
    </row>
    <row r="99" spans="1:30" ht="18" customHeight="1" x14ac:dyDescent="0.15">
      <c r="A99" s="197"/>
      <c r="B99" s="197" t="s">
        <v>106</v>
      </c>
      <c r="C99" s="197"/>
      <c r="D99" s="250"/>
      <c r="E99" s="224">
        <f>T99/1000</f>
        <v>555.40300000000002</v>
      </c>
      <c r="F99" s="519">
        <f>+AD99/1000</f>
        <v>1336.61</v>
      </c>
      <c r="G99" s="294">
        <f t="shared" si="10"/>
        <v>781.20699999999988</v>
      </c>
      <c r="H99" s="256">
        <f t="shared" si="17"/>
        <v>2.4065588410577541</v>
      </c>
      <c r="I99" s="489">
        <f t="shared" si="11"/>
        <v>-0.85723029267250594</v>
      </c>
      <c r="J99" s="365">
        <v>9362</v>
      </c>
      <c r="K99" s="367"/>
      <c r="L99" s="356"/>
      <c r="M99" s="357"/>
      <c r="N99" s="357"/>
      <c r="O99" s="357"/>
      <c r="P99" s="358"/>
      <c r="Q99" s="358"/>
      <c r="R99" s="359" t="s">
        <v>8</v>
      </c>
      <c r="S99" s="358" t="s">
        <v>6</v>
      </c>
      <c r="T99" s="486">
        <v>555403</v>
      </c>
      <c r="U99" s="658"/>
      <c r="V99" s="290"/>
      <c r="W99" s="583"/>
      <c r="X99" s="583"/>
      <c r="Y99" s="583"/>
      <c r="Z99" s="289"/>
      <c r="AA99" s="289"/>
      <c r="AB99" s="660" t="s">
        <v>192</v>
      </c>
      <c r="AC99" s="645" t="s">
        <v>6</v>
      </c>
      <c r="AD99" s="274">
        <f>AD100+AD101</f>
        <v>1336610</v>
      </c>
    </row>
    <row r="100" spans="1:30" ht="18" customHeight="1" x14ac:dyDescent="0.15">
      <c r="A100" s="587"/>
      <c r="B100" s="587"/>
      <c r="C100" s="587" t="s">
        <v>193</v>
      </c>
      <c r="D100" s="250"/>
      <c r="E100" s="224">
        <f>T100/1000</f>
        <v>500</v>
      </c>
      <c r="F100" s="519">
        <f>+AD100/1000</f>
        <v>500</v>
      </c>
      <c r="G100" s="588"/>
      <c r="H100" s="256"/>
      <c r="I100" s="489"/>
      <c r="J100" s="585"/>
      <c r="K100" s="579" t="s">
        <v>261</v>
      </c>
      <c r="L100" s="356"/>
      <c r="M100" s="357"/>
      <c r="N100" s="357"/>
      <c r="O100" s="357"/>
      <c r="P100" s="358"/>
      <c r="Q100" s="358"/>
      <c r="R100" s="359"/>
      <c r="S100" s="358" t="s">
        <v>6</v>
      </c>
      <c r="T100" s="486">
        <v>500000</v>
      </c>
      <c r="U100" s="658" t="s">
        <v>206</v>
      </c>
      <c r="V100" s="711"/>
      <c r="W100" s="712"/>
      <c r="X100" s="712"/>
      <c r="Y100" s="712"/>
      <c r="Z100" s="708"/>
      <c r="AA100" s="708"/>
      <c r="AB100" s="483"/>
      <c r="AC100" s="708" t="s">
        <v>190</v>
      </c>
      <c r="AD100" s="709">
        <v>500000</v>
      </c>
    </row>
    <row r="101" spans="1:30" ht="18" customHeight="1" x14ac:dyDescent="0.15">
      <c r="A101" s="197"/>
      <c r="B101" s="197"/>
      <c r="C101" s="197" t="s">
        <v>194</v>
      </c>
      <c r="D101" s="250"/>
      <c r="E101" s="224">
        <f t="shared" ref="E101:E105" si="18">T101/1000</f>
        <v>55.402999999999999</v>
      </c>
      <c r="F101" s="519">
        <f t="shared" ref="F101:F105" si="19">+AD101/1000</f>
        <v>836.61</v>
      </c>
      <c r="G101" s="294">
        <f t="shared" si="10"/>
        <v>781.20699999999999</v>
      </c>
      <c r="H101" s="256">
        <f t="shared" si="17"/>
        <v>15.100445824233345</v>
      </c>
      <c r="I101" s="489">
        <f t="shared" si="11"/>
        <v>-0.91063768425550096</v>
      </c>
      <c r="J101" s="365">
        <v>9362</v>
      </c>
      <c r="K101" s="367" t="s">
        <v>262</v>
      </c>
      <c r="L101" s="356"/>
      <c r="M101" s="357"/>
      <c r="N101" s="357"/>
      <c r="O101" s="357"/>
      <c r="P101" s="358"/>
      <c r="Q101" s="358"/>
      <c r="R101" s="359"/>
      <c r="S101" s="358" t="s">
        <v>6</v>
      </c>
      <c r="T101" s="486">
        <v>55403</v>
      </c>
      <c r="U101" s="658" t="s">
        <v>207</v>
      </c>
      <c r="V101" s="290"/>
      <c r="W101" s="583"/>
      <c r="X101" s="583"/>
      <c r="Y101" s="583"/>
      <c r="Z101" s="289"/>
      <c r="AA101" s="289"/>
      <c r="AB101" s="647"/>
      <c r="AC101" s="289" t="s">
        <v>190</v>
      </c>
      <c r="AD101" s="274">
        <v>836610</v>
      </c>
    </row>
    <row r="102" spans="1:30" ht="18" customHeight="1" x14ac:dyDescent="0.15">
      <c r="A102" s="23" t="s">
        <v>107</v>
      </c>
      <c r="B102" s="23"/>
      <c r="C102" s="23"/>
      <c r="D102" s="27"/>
      <c r="E102" s="223">
        <f t="shared" si="18"/>
        <v>8080.0659999999998</v>
      </c>
      <c r="F102" s="518">
        <f t="shared" si="19"/>
        <v>4757.4549999999999</v>
      </c>
      <c r="G102" s="263">
        <f t="shared" si="10"/>
        <v>-3322.6109999999999</v>
      </c>
      <c r="H102" s="256">
        <f t="shared" si="17"/>
        <v>0.58878912622743429</v>
      </c>
      <c r="I102" s="487">
        <f t="shared" si="11"/>
        <v>-0.64312842247393287</v>
      </c>
      <c r="J102" s="360">
        <f>+J103</f>
        <v>13331</v>
      </c>
      <c r="K102" s="361"/>
      <c r="L102" s="362"/>
      <c r="M102" s="363"/>
      <c r="N102" s="363"/>
      <c r="O102" s="363"/>
      <c r="P102" s="424"/>
      <c r="Q102" s="424"/>
      <c r="R102" s="425"/>
      <c r="S102" s="424"/>
      <c r="T102" s="488">
        <v>8080066</v>
      </c>
      <c r="U102" s="710"/>
      <c r="V102" s="676"/>
      <c r="W102" s="581"/>
      <c r="X102" s="581"/>
      <c r="Y102" s="581"/>
      <c r="Z102" s="677"/>
      <c r="AA102" s="677"/>
      <c r="AB102" s="678"/>
      <c r="AC102" s="677"/>
      <c r="AD102" s="679">
        <f>AD103</f>
        <v>4757455</v>
      </c>
    </row>
    <row r="103" spans="1:30" ht="18" customHeight="1" x14ac:dyDescent="0.15">
      <c r="A103" s="197"/>
      <c r="B103" s="197" t="s">
        <v>107</v>
      </c>
      <c r="C103" s="197"/>
      <c r="D103" s="250"/>
      <c r="E103" s="224">
        <f t="shared" si="18"/>
        <v>8080.0659999999998</v>
      </c>
      <c r="F103" s="519">
        <f t="shared" si="19"/>
        <v>4757.4549999999999</v>
      </c>
      <c r="G103" s="294">
        <f t="shared" si="10"/>
        <v>-3322.6109999999999</v>
      </c>
      <c r="H103" s="256">
        <f t="shared" si="17"/>
        <v>0.58878912622743429</v>
      </c>
      <c r="I103" s="489">
        <f t="shared" si="11"/>
        <v>-0.64312842247393287</v>
      </c>
      <c r="J103" s="365">
        <f>J104+J105</f>
        <v>13331</v>
      </c>
      <c r="K103" s="355"/>
      <c r="L103" s="356"/>
      <c r="M103" s="357"/>
      <c r="N103" s="357"/>
      <c r="O103" s="357"/>
      <c r="P103" s="357"/>
      <c r="Q103" s="358"/>
      <c r="R103" s="359" t="s">
        <v>8</v>
      </c>
      <c r="S103" s="358" t="s">
        <v>6</v>
      </c>
      <c r="T103" s="486">
        <v>8080066</v>
      </c>
      <c r="U103" s="644"/>
      <c r="V103" s="290"/>
      <c r="W103" s="583"/>
      <c r="X103" s="583"/>
      <c r="Y103" s="583"/>
      <c r="Z103" s="583"/>
      <c r="AA103" s="289"/>
      <c r="AB103" s="660" t="s">
        <v>192</v>
      </c>
      <c r="AC103" s="645" t="s">
        <v>6</v>
      </c>
      <c r="AD103" s="274">
        <f>AD104+AD105</f>
        <v>4757455</v>
      </c>
    </row>
    <row r="104" spans="1:30" ht="18" customHeight="1" x14ac:dyDescent="0.15">
      <c r="A104" s="587"/>
      <c r="B104" s="587"/>
      <c r="C104" s="587" t="s">
        <v>268</v>
      </c>
      <c r="D104" s="250"/>
      <c r="E104" s="224">
        <f t="shared" si="18"/>
        <v>4873.5150000000003</v>
      </c>
      <c r="F104" s="520">
        <f t="shared" si="19"/>
        <v>2963.8339999999998</v>
      </c>
      <c r="G104" s="588"/>
      <c r="H104" s="256"/>
      <c r="I104" s="491"/>
      <c r="J104" s="371">
        <v>7057</v>
      </c>
      <c r="K104" s="412" t="s">
        <v>263</v>
      </c>
      <c r="L104" s="413"/>
      <c r="M104" s="415"/>
      <c r="N104" s="415"/>
      <c r="O104" s="415"/>
      <c r="P104" s="415"/>
      <c r="Q104" s="416"/>
      <c r="R104" s="417"/>
      <c r="S104" s="416" t="s">
        <v>6</v>
      </c>
      <c r="T104" s="498">
        <v>4873515</v>
      </c>
      <c r="U104" s="644" t="s">
        <v>208</v>
      </c>
      <c r="V104" s="711"/>
      <c r="W104" s="712"/>
      <c r="X104" s="712"/>
      <c r="Y104" s="712"/>
      <c r="Z104" s="712"/>
      <c r="AA104" s="708"/>
      <c r="AB104" s="483"/>
      <c r="AC104" s="708" t="s">
        <v>190</v>
      </c>
      <c r="AD104" s="709">
        <v>2963834</v>
      </c>
    </row>
    <row r="105" spans="1:30" ht="18" customHeight="1" thickBot="1" x14ac:dyDescent="0.2">
      <c r="A105" s="197"/>
      <c r="B105" s="197"/>
      <c r="C105" s="197" t="s">
        <v>267</v>
      </c>
      <c r="D105" s="250"/>
      <c r="E105" s="224">
        <f t="shared" si="18"/>
        <v>3206.5509999999999</v>
      </c>
      <c r="F105" s="534">
        <f t="shared" si="19"/>
        <v>1793.6210000000001</v>
      </c>
      <c r="G105" s="294">
        <f t="shared" si="10"/>
        <v>-1412.9299999999998</v>
      </c>
      <c r="H105" s="256">
        <f t="shared" si="17"/>
        <v>0.55936144474234162</v>
      </c>
      <c r="I105" s="509">
        <f t="shared" si="11"/>
        <v>-0.71411842524705138</v>
      </c>
      <c r="J105" s="510">
        <v>6274</v>
      </c>
      <c r="K105" s="511" t="s">
        <v>264</v>
      </c>
      <c r="L105" s="512"/>
      <c r="M105" s="513"/>
      <c r="N105" s="513"/>
      <c r="O105" s="513"/>
      <c r="P105" s="513"/>
      <c r="Q105" s="514"/>
      <c r="R105" s="515"/>
      <c r="S105" s="514" t="s">
        <v>6</v>
      </c>
      <c r="T105" s="516">
        <v>3206551</v>
      </c>
      <c r="U105" s="644" t="s">
        <v>209</v>
      </c>
      <c r="V105" s="290"/>
      <c r="W105" s="583"/>
      <c r="X105" s="583"/>
      <c r="Y105" s="583"/>
      <c r="Z105" s="583"/>
      <c r="AA105" s="289"/>
      <c r="AB105" s="647"/>
      <c r="AC105" s="289" t="s">
        <v>190</v>
      </c>
      <c r="AD105" s="274">
        <v>1793621</v>
      </c>
    </row>
    <row r="106" spans="1:30" ht="18" customHeight="1" x14ac:dyDescent="0.15">
      <c r="U106" s="673"/>
      <c r="V106" s="286"/>
      <c r="W106" s="215"/>
      <c r="X106" s="215"/>
      <c r="Y106" s="215"/>
      <c r="Z106" s="215"/>
      <c r="AA106" s="209"/>
      <c r="AB106" s="713"/>
      <c r="AC106" s="209"/>
      <c r="AD106" s="714"/>
    </row>
    <row r="107" spans="1:30" ht="18" customHeight="1" x14ac:dyDescent="0.15">
      <c r="T107" s="352">
        <f>+E107*1000</f>
        <v>0</v>
      </c>
      <c r="U107" s="673"/>
      <c r="V107" s="286"/>
      <c r="W107" s="215"/>
      <c r="X107" s="215"/>
      <c r="Y107" s="215"/>
      <c r="Z107" s="215"/>
      <c r="AA107" s="209"/>
      <c r="AB107" s="713"/>
      <c r="AC107" s="209"/>
      <c r="AD107" s="714">
        <f>+O107*1000</f>
        <v>0</v>
      </c>
    </row>
  </sheetData>
  <mergeCells count="37">
    <mergeCell ref="U63:V63"/>
    <mergeCell ref="J2:T2"/>
    <mergeCell ref="U62:V62"/>
    <mergeCell ref="U3:AD4"/>
    <mergeCell ref="U7:V7"/>
    <mergeCell ref="K62:L62"/>
    <mergeCell ref="K3:T4"/>
    <mergeCell ref="I3:I4"/>
    <mergeCell ref="H15:H17"/>
    <mergeCell ref="I15:I17"/>
    <mergeCell ref="J9:J13"/>
    <mergeCell ref="J15:J17"/>
    <mergeCell ref="F15:F17"/>
    <mergeCell ref="G15:G17"/>
    <mergeCell ref="A1:F1"/>
    <mergeCell ref="A3:A4"/>
    <mergeCell ref="B3:B4"/>
    <mergeCell ref="C3:C4"/>
    <mergeCell ref="D3:D4"/>
    <mergeCell ref="E3:F3"/>
    <mergeCell ref="G3:H3"/>
    <mergeCell ref="F66:F67"/>
    <mergeCell ref="G66:G67"/>
    <mergeCell ref="K26:L26"/>
    <mergeCell ref="C9:C13"/>
    <mergeCell ref="D9:D13"/>
    <mergeCell ref="C66:C67"/>
    <mergeCell ref="D66:D67"/>
    <mergeCell ref="E66:E67"/>
    <mergeCell ref="E9:E13"/>
    <mergeCell ref="F9:F13"/>
    <mergeCell ref="G9:G13"/>
    <mergeCell ref="H9:H13"/>
    <mergeCell ref="I9:I13"/>
    <mergeCell ref="C15:C17"/>
    <mergeCell ref="D15:D17"/>
    <mergeCell ref="E15:E17"/>
  </mergeCells>
  <phoneticPr fontId="3" type="noConversion"/>
  <printOptions horizontalCentered="1"/>
  <pageMargins left="0.59055118110236227" right="0.59055118110236227" top="0.98425196850393704" bottom="0.86614173228346458" header="0.31496062992125984" footer="0.59055118110236227"/>
  <pageSetup paperSize="9" scale="70" firstPageNumber="15" fitToHeight="0" orientation="landscape" useFirstPageNumber="1" r:id="rId1"/>
  <headerFooter alignWithMargins="0">
    <oddFooter>&amp;C&amp;P&amp;R울산신나는아동쉼터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6</vt:i4>
      </vt:variant>
    </vt:vector>
  </HeadingPairs>
  <TitlesOfParts>
    <vt:vector size="10" baseType="lpstr">
      <vt:lpstr>요약-don't touch</vt:lpstr>
      <vt:lpstr>16추경총괄</vt:lpstr>
      <vt:lpstr>16세입추경</vt:lpstr>
      <vt:lpstr>16세출추경</vt:lpstr>
      <vt:lpstr>'16세입추경'!Print_Area</vt:lpstr>
      <vt:lpstr>'16세출추경'!Print_Area</vt:lpstr>
      <vt:lpstr>'16추경총괄'!Print_Area</vt:lpstr>
      <vt:lpstr>'요약-don''t touch'!Print_Area</vt:lpstr>
      <vt:lpstr>'16세입추경'!Print_Titles</vt:lpstr>
      <vt:lpstr>'16세출추경'!Print_Titles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win98</dc:creator>
  <cp:lastModifiedBy>owner</cp:lastModifiedBy>
  <cp:lastPrinted>2016-03-18T09:51:46Z</cp:lastPrinted>
  <dcterms:created xsi:type="dcterms:W3CDTF">2001-10-22T06:15:02Z</dcterms:created>
  <dcterms:modified xsi:type="dcterms:W3CDTF">2016-05-12T08:25:48Z</dcterms:modified>
</cp:coreProperties>
</file>